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50" windowHeight="11340" activeTab="0"/>
  </bookViews>
  <sheets>
    <sheet name="Форма целиком" sheetId="1" r:id="rId1"/>
  </sheets>
  <definedNames>
    <definedName name="_ftn1" localSheetId="0">'Форма целиком'!$A$285</definedName>
    <definedName name="_ftn2" localSheetId="0">'Форма целиком'!$A$286</definedName>
    <definedName name="_ftn3" localSheetId="0">'Форма целиком'!#REF!</definedName>
    <definedName name="_ftnref1" localSheetId="0">'Форма целиком'!$B$42</definedName>
    <definedName name="_ftnref2" localSheetId="0">'Форма целиком'!$B$44</definedName>
    <definedName name="_ftnref3" localSheetId="0">'Форма целиком'!$C$44</definedName>
    <definedName name="_Ref346553369" localSheetId="0">'Форма целиком'!#REF!</definedName>
    <definedName name="_xlnm.Print_Area" localSheetId="0">'Форма целиком'!$A$1:$H$286</definedName>
  </definedNames>
  <calcPr fullCalcOnLoad="1"/>
</workbook>
</file>

<file path=xl/sharedStrings.xml><?xml version="1.0" encoding="utf-8"?>
<sst xmlns="http://schemas.openxmlformats.org/spreadsheetml/2006/main" count="678" uniqueCount="300">
  <si>
    <t>№ п/п</t>
  </si>
  <si>
    <t>Наименование, раздела, показателя</t>
  </si>
  <si>
    <t>Единица измерения</t>
  </si>
  <si>
    <t>Отчет</t>
  </si>
  <si>
    <t>Оценка</t>
  </si>
  <si>
    <t>Прогноз</t>
  </si>
  <si>
    <t>I</t>
  </si>
  <si>
    <t>Демографические показатели</t>
  </si>
  <si>
    <t>Численность населения на 1 января текущего года</t>
  </si>
  <si>
    <t>Человек</t>
  </si>
  <si>
    <t xml:space="preserve">Изменение к предыдущему году </t>
  </si>
  <si>
    <t>%</t>
  </si>
  <si>
    <t>1.1</t>
  </si>
  <si>
    <t>Городского</t>
  </si>
  <si>
    <t>1.2</t>
  </si>
  <si>
    <t>Сельского</t>
  </si>
  <si>
    <t>Изменение к предыдущему году</t>
  </si>
  <si>
    <t>1.3</t>
  </si>
  <si>
    <t>Численность населения среднегодовая</t>
  </si>
  <si>
    <t>Число родившихся (без учета мертворожденных)</t>
  </si>
  <si>
    <t>Число умерших</t>
  </si>
  <si>
    <t>Миграционный прирост (-убыль)</t>
  </si>
  <si>
    <t>Общий коэффициент рождаемости</t>
  </si>
  <si>
    <t>Чел. на 1 тыс. чел. населения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</si>
  <si>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</si>
  <si>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</si>
  <si>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</si>
  <si>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</si>
  <si>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Рынок труда и занятость населения</t>
  </si>
  <si>
    <t>Численность занятых в экономике (среднегодовая)</t>
  </si>
  <si>
    <t>2</t>
  </si>
  <si>
    <t>Уровень зарегистрированной безработицы (на конец года)</t>
  </si>
  <si>
    <t>3</t>
  </si>
  <si>
    <t>Численность безработных, зарегистрированных в органах государственной службы занятости (на конец года)</t>
  </si>
  <si>
    <t>4</t>
  </si>
  <si>
    <t>Количество вакансий, заявленных предприятиями, в  центры занятости населения  (на конец года)</t>
  </si>
  <si>
    <t>Единиц</t>
  </si>
  <si>
    <t>5</t>
  </si>
  <si>
    <t>Создание новых  рабочих мест,   всего</t>
  </si>
  <si>
    <t>5.1</t>
  </si>
  <si>
    <t>на действующих  предприятиях</t>
  </si>
  <si>
    <t>5.2</t>
  </si>
  <si>
    <t>на  вновь вводимых  предприятиях</t>
  </si>
  <si>
    <t>6</t>
  </si>
  <si>
    <t>Среднесписочная численность работников крупных и средних предприятий и некоммерческих организаций</t>
  </si>
  <si>
    <t>7</t>
  </si>
  <si>
    <t xml:space="preserve">Среднемесячная заработная плата работников крупных и средних предприятий и некоммерческих организаций 
</t>
  </si>
  <si>
    <t>Рублей в ценах соотв. лет</t>
  </si>
  <si>
    <t>8</t>
  </si>
  <si>
    <t>Фонд начисленной заработной платы работников крупных и средних предприятий и некоммерческих организаций</t>
  </si>
  <si>
    <t>Тыс. руб. в ценах соотв. лет</t>
  </si>
  <si>
    <t>III</t>
  </si>
  <si>
    <t>Промышленное производство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</si>
  <si>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</si>
  <si>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Индекс промышленного производства</t>
  </si>
  <si>
    <t>% к предыдущему году в сопоставимых ценах</t>
  </si>
  <si>
    <t>Индекс-дефлятор[1]</t>
  </si>
  <si>
    <t>% к предыдущему году</t>
  </si>
  <si>
    <t xml:space="preserve">Тыс. руб. в ценах соотв. лет </t>
  </si>
  <si>
    <t>Индекс производства[2]</t>
  </si>
  <si>
    <t>Индекс-дефлятор</t>
  </si>
  <si>
    <t xml:space="preserve">Индекс производства </t>
  </si>
  <si>
    <t>В том числе:</t>
  </si>
  <si>
    <t>3.1</t>
  </si>
  <si>
    <t>Производство пищевых продуктов (группировка 10)</t>
  </si>
  <si>
    <t>3.2</t>
  </si>
  <si>
    <t>Производство напитков (группировка 11)</t>
  </si>
  <si>
    <t>3.3</t>
  </si>
  <si>
    <t>Производство табачных изделий (группировка 12)</t>
  </si>
  <si>
    <t>3.4</t>
  </si>
  <si>
    <t>Производство текстильных изделий (группировка 13)</t>
  </si>
  <si>
    <t>3.5</t>
  </si>
  <si>
    <t>Производство одежды (группировка 14)</t>
  </si>
  <si>
    <t>3.6</t>
  </si>
  <si>
    <t>Производство кожи и изделий из кожи (группировка 15)</t>
  </si>
  <si>
    <t>3.7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</si>
  <si>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</si>
  <si>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3.8</t>
  </si>
  <si>
    <t>Производство бумаги и бумажных изделий (группировка 17)</t>
  </si>
  <si>
    <t>3.9</t>
  </si>
  <si>
    <t>Деятельность полиграфическая и копирование носителей информации (группировка 18)</t>
  </si>
  <si>
    <t>3.10</t>
  </si>
  <si>
    <t>Производство кокса и нефтепродуктов (группировка 19)</t>
  </si>
  <si>
    <t>3.11</t>
  </si>
  <si>
    <t>Производство химических веществ и химических продуктов (группировка 20)</t>
  </si>
  <si>
    <t>3.12</t>
  </si>
  <si>
    <t>Производство лекарственных средств и материалов, применяемых в медицинских целях (группировка 21)</t>
  </si>
  <si>
    <t>3.13</t>
  </si>
  <si>
    <t>Производство резиновых и пластмассовых изделий (группировка 22)</t>
  </si>
  <si>
    <t>3.14</t>
  </si>
  <si>
    <t>Производство прочей неметаллической минеральной продукции (группировка 23)</t>
  </si>
  <si>
    <t>3.15</t>
  </si>
  <si>
    <t>Производство металлургическое (группировка 24)</t>
  </si>
  <si>
    <t>3.16</t>
  </si>
  <si>
    <t>Производство готовых металлических изделий, кроме машин и оборудования (группировка 25)</t>
  </si>
  <si>
    <t>3.17</t>
  </si>
  <si>
    <t>Производство компьютеров, электронных и  оптических изделий (группировка 26)</t>
  </si>
  <si>
    <t>3.18</t>
  </si>
  <si>
    <t>Производство электрического оборудования (группировка 27)</t>
  </si>
  <si>
    <t>3.19</t>
  </si>
  <si>
    <t>Производство машин и оборудования, не включенных в другие группировки (группировка 28)</t>
  </si>
  <si>
    <t>3.20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</si>
  <si>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</si>
  <si>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</si>
  <si>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</si>
  <si>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</si>
  <si>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</si>
  <si>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</si>
  <si>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</si>
  <si>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</si>
  <si>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</si>
  <si>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t>IV</t>
  </si>
  <si>
    <t>Сельское хозяйство</t>
  </si>
  <si>
    <t xml:space="preserve">Продукция сельского хозяйства (в фактически действовавших ценах) </t>
  </si>
  <si>
    <t>Продукция растениеводства (в фактически действовавших ценах)</t>
  </si>
  <si>
    <t>1.1.1</t>
  </si>
  <si>
    <t>В сельскохозяйственных организациях</t>
  </si>
  <si>
    <t>Индекс производства</t>
  </si>
  <si>
    <t>1.1.2</t>
  </si>
  <si>
    <t>В хозяйствах населения</t>
  </si>
  <si>
    <t>1.1.3</t>
  </si>
  <si>
    <t xml:space="preserve">В крестьянских (фермерских) хозяйствах и у индивидуальных предпринимателей </t>
  </si>
  <si>
    <t>Продукция животноводства         (в фактически действовавших ценах)</t>
  </si>
  <si>
    <t>%  к предыдущему году в сопоставимых ценах</t>
  </si>
  <si>
    <t>1.2.1</t>
  </si>
  <si>
    <t>1.2.2</t>
  </si>
  <si>
    <t>1.2.3</t>
  </si>
  <si>
    <t>VI</t>
  </si>
  <si>
    <t>Потребительский рынок</t>
  </si>
  <si>
    <t>Оборот розничной торговли (без субъектов малого предпринимательства)</t>
  </si>
  <si>
    <t xml:space="preserve">Оборот розничной торговли к предыдущему году </t>
  </si>
  <si>
    <t>% в сопоставимых ценах</t>
  </si>
  <si>
    <t>Оборот общественного питания (без субъектов малого предпринимательства)</t>
  </si>
  <si>
    <t>Оборот общественного питания к предыдущему году</t>
  </si>
  <si>
    <t>Объем платных услуг населению (без субъектов малого предпринимательства)</t>
  </si>
  <si>
    <t>Объем платных услуг населению к предыдущему году</t>
  </si>
  <si>
    <t>VII</t>
  </si>
  <si>
    <t>Инвестиции</t>
  </si>
  <si>
    <t xml:space="preserve">Инвестиции в основной капитал, осуществляемые организациями, находящимися на территории муниципального образования </t>
  </si>
  <si>
    <t>Индекс физического объема инвестиций в основной капитал</t>
  </si>
  <si>
    <t>2.</t>
  </si>
  <si>
    <t xml:space="preserve">Распределение инвестиций в основной капитал по видам экономической деятельности, всего: </t>
  </si>
  <si>
    <t>2.1</t>
  </si>
  <si>
    <t>Сельское, лесное хозяйство, охота, рыболовство и рыбоводство (Раздел А)</t>
  </si>
  <si>
    <t>2.2</t>
  </si>
  <si>
    <t>Добыча полезных ископаемых (раздел В)</t>
  </si>
  <si>
    <t>2.3</t>
  </si>
  <si>
    <t>Обрабатывающие производства (раздел С)</t>
  </si>
  <si>
    <t>2.4</t>
  </si>
  <si>
    <t>Обеспечение электрической энергией, газом и паром; кондиционирование воздуха (раздел D)</t>
  </si>
  <si>
    <t>2.5</t>
  </si>
  <si>
    <t>Водоснабжение; водоотведение, организация сбора и утилизации отходов, деятельность по ликвидации загрязнений (раздел Е)</t>
  </si>
  <si>
    <t>2.6</t>
  </si>
  <si>
    <t>Строительство (раздел F)</t>
  </si>
  <si>
    <t xml:space="preserve">Инвестиции в основной капитал по источникам финансирования, всего: </t>
  </si>
  <si>
    <t>Собственные средства предприятий</t>
  </si>
  <si>
    <t>Привлеченные средства</t>
  </si>
  <si>
    <t>3.2.1</t>
  </si>
  <si>
    <t>Кредиты банков</t>
  </si>
  <si>
    <t>в том числе кредиты иностранных банков</t>
  </si>
  <si>
    <t>3.2.2</t>
  </si>
  <si>
    <t>Бюджетные средства</t>
  </si>
  <si>
    <t>3.2.2.1</t>
  </si>
  <si>
    <t>Из федерального бюджета</t>
  </si>
  <si>
    <t>3.2.2.2</t>
  </si>
  <si>
    <t>Из областного бюджета</t>
  </si>
  <si>
    <t>3.2.2.3</t>
  </si>
  <si>
    <t>Из бюджета муниципального образования</t>
  </si>
  <si>
    <t>3.2.3</t>
  </si>
  <si>
    <t>Из средств внебюджетных фондов</t>
  </si>
  <si>
    <t>3.2.4</t>
  </si>
  <si>
    <t>Прочие</t>
  </si>
  <si>
    <t>VIII</t>
  </si>
  <si>
    <t>Строительство</t>
  </si>
  <si>
    <t>Объем работ, выполненных по виду деятельности "Строительство" (раздел F)</t>
  </si>
  <si>
    <t>Введено в действие жилых домов на территории муниципального образования</t>
  </si>
  <si>
    <t xml:space="preserve">Кв. метров общей площади </t>
  </si>
  <si>
    <t xml:space="preserve">Введено в действие индивидуальных жилых домов на территории  муниципального образования </t>
  </si>
  <si>
    <t xml:space="preserve">Общая площадь жилых помещений, приходящаяся в среднем на одного жителя </t>
  </si>
  <si>
    <t>Кв. метров общей площади на 1 чел.</t>
  </si>
  <si>
    <t>X</t>
  </si>
  <si>
    <t>Транспорт</t>
  </si>
  <si>
    <t>Протяженность автодорог общего пользования местного значения (на конец года)</t>
  </si>
  <si>
    <t>километр</t>
  </si>
  <si>
    <t>На конец года; %</t>
  </si>
  <si>
    <t>XI</t>
  </si>
  <si>
    <t xml:space="preserve">Бюджет муниципального образования </t>
  </si>
  <si>
    <t>Доходы бюджета муниципального образования, всего</t>
  </si>
  <si>
    <t xml:space="preserve"> Собственные (налоговые и неналоговые)</t>
  </si>
  <si>
    <t xml:space="preserve">   Налог на доходы физических лиц</t>
  </si>
  <si>
    <t xml:space="preserve">   Налоги на совокупный доход</t>
  </si>
  <si>
    <t>1.1.3.1</t>
  </si>
  <si>
    <t>единый налог, взимаемый в связи с применением упрощенной системы налогообложения</t>
  </si>
  <si>
    <t>1.1.3.2</t>
  </si>
  <si>
    <t>единый налог на вмененный доход для отдельных видов деятельности</t>
  </si>
  <si>
    <t>1.1.3.3</t>
  </si>
  <si>
    <t>единый сельскохозяйственный налог</t>
  </si>
  <si>
    <t>1.1.4</t>
  </si>
  <si>
    <t>налог на имущество,</t>
  </si>
  <si>
    <t>1.1.4.1</t>
  </si>
  <si>
    <t>налоги на имущество физ. лиц</t>
  </si>
  <si>
    <t>1.1.4.2</t>
  </si>
  <si>
    <t>земельный налог</t>
  </si>
  <si>
    <t>1.1.5</t>
  </si>
  <si>
    <t>Задолженность и перерасчеты по отмененным налогам, сборам и иным обязательным платежам</t>
  </si>
  <si>
    <t>1.1.6</t>
  </si>
  <si>
    <t>Доходы от использования имущества, находящегося в государственной и муниципальной собственности</t>
  </si>
  <si>
    <t>1.1.7</t>
  </si>
  <si>
    <t>Доходы от оказания платных услуг и компенсации затрат государства</t>
  </si>
  <si>
    <t>1.1.8</t>
  </si>
  <si>
    <t>Доходы от продажи материальных и нематериальных активов</t>
  </si>
  <si>
    <t>1.1.9</t>
  </si>
  <si>
    <t>Прочие неналоговые доходы</t>
  </si>
  <si>
    <t xml:space="preserve"> Безвозмездные поступления, всего</t>
  </si>
  <si>
    <t>Дотации бюджетам муниципальных образований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</si>
  <si>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</si>
  <si>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</si>
  <si>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>1.2.4</t>
  </si>
  <si>
    <t>Иные межбюджетные трансферты</t>
  </si>
  <si>
    <t>Расходы бюджета муниципального образования, всего</t>
  </si>
  <si>
    <t>Общегосударственные расходы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</si>
  <si>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</si>
  <si>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</si>
  <si>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</si>
  <si>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</si>
  <si>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Образование</t>
  </si>
  <si>
    <t>2.7</t>
  </si>
  <si>
    <t>Расходы на Культуру и кинематографию</t>
  </si>
  <si>
    <t>2.8</t>
  </si>
  <si>
    <t xml:space="preserve">Расходы на Социальную политику </t>
  </si>
  <si>
    <t>2.9</t>
  </si>
  <si>
    <t>Расходы на физическую культуру и спорт</t>
  </si>
  <si>
    <t>2.10</t>
  </si>
  <si>
    <t>Прочие расходы</t>
  </si>
  <si>
    <t>Превышение доходов над расходами (+), или расходов над доходами (-)</t>
  </si>
  <si>
    <t>Муниципальный долг</t>
  </si>
  <si>
    <t>IX</t>
  </si>
  <si>
    <t>Развитие социальной сферы</t>
  </si>
  <si>
    <t>Ввод в действие объектов социально-культурной сферы за счет всех источников финансирования:</t>
  </si>
  <si>
    <t>дошкольные учреждения</t>
  </si>
  <si>
    <t>Ед.</t>
  </si>
  <si>
    <t>мест</t>
  </si>
  <si>
    <t>общеобразовательные школы</t>
  </si>
  <si>
    <t>больницы</t>
  </si>
  <si>
    <t>коек</t>
  </si>
  <si>
    <t>1.4</t>
  </si>
  <si>
    <t>амбулаторно-поликлинические учреждения</t>
  </si>
  <si>
    <t>посещений в смену</t>
  </si>
  <si>
    <t>1.5</t>
  </si>
  <si>
    <t>спортивные сооружения</t>
  </si>
  <si>
    <t>1.6</t>
  </si>
  <si>
    <t>другие объекты (указать какие)</t>
  </si>
  <si>
    <t>Численность детей в дошкольных образовательных учреждениях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</si>
  <si>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</si>
  <si>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</si>
  <si>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</si>
  <si>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</si>
  <si>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  образования</t>
  </si>
  <si>
    <t>Выпуск специалистов учреждениями:</t>
  </si>
  <si>
    <t>4.1</t>
  </si>
  <si>
    <t>4.2</t>
  </si>
  <si>
    <t>высшего профессионального образования</t>
  </si>
  <si>
    <t xml:space="preserve"> Уровень обеспеченности (на конец года): </t>
  </si>
  <si>
    <t>больничными койками</t>
  </si>
  <si>
    <t xml:space="preserve">амбулаторно-поликлиническими учреждениями    </t>
  </si>
  <si>
    <t>Посещений в смену на 10 тыс. населения</t>
  </si>
  <si>
    <t>5.3</t>
  </si>
  <si>
    <t>в том числе дневными стационарами</t>
  </si>
  <si>
    <t>5.4</t>
  </si>
  <si>
    <t xml:space="preserve"> врачами</t>
  </si>
  <si>
    <t>Чел. на 10 тыс. населения</t>
  </si>
  <si>
    <t>5.5</t>
  </si>
  <si>
    <t xml:space="preserve">средним медицинским персоналом </t>
  </si>
  <si>
    <t>5.6</t>
  </si>
  <si>
    <t>стационарными учреждениями социального обслуживания  престарелых и инвалидов (взрослых и детей)</t>
  </si>
  <si>
    <t>Мест на 10 тыс. населения</t>
  </si>
  <si>
    <t>5.7</t>
  </si>
  <si>
    <t>общедоступными библиотеками</t>
  </si>
  <si>
    <t>Ед. на 100 тыс. населения</t>
  </si>
  <si>
    <t>5.8</t>
  </si>
  <si>
    <t xml:space="preserve">учреждениями культурно-досугового типа </t>
  </si>
  <si>
    <t>5.9</t>
  </si>
  <si>
    <t>дошкольными образовательными учреждениями</t>
  </si>
  <si>
    <t>Мест на 1000 детей в возрасте 1–6 лет</t>
  </si>
  <si>
    <t xml:space="preserve">Количество обучающихся в первую смену в дневных учреждениях общего образования </t>
  </si>
  <si>
    <t>% к общему числу обучающихся в этих учреждениях</t>
  </si>
  <si>
    <t>[1]Здесь и далее под индексом-дефлятором понимается отношение значения соответствующего показателя, исчисленного в фактически действовавших ценах, к значению показателя, исчисленному в постоянных ценах базисного периода – периода времени, с которым производится сравнение проектируемых или отчетных показателей.</t>
  </si>
  <si>
    <t>[2] Здесь и далее индекс производства указывается по соответствующим видам экономической деятельности, приводимым в предыдущей строке таблицы. Индекс производства - относительный показатель, характеризующий изменение масштабов производства в сравниваемых периодах, и исчисляемый как отношение объемов его производства в натурально-вещественном выражении в сравниваемых периодах.</t>
  </si>
  <si>
    <t xml:space="preserve">Основные показатели прогноза социально-экономического развития </t>
  </si>
  <si>
    <t xml:space="preserve">Протяженность автодорог общего пользования местного значения с твердым покрытием,  (на конец года)
</t>
  </si>
  <si>
    <t xml:space="preserve">Коек на  10 тыс.   населения                                                                                                                        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</si>
  <si>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6"/>
        <rFont val="Times New Roman"/>
        <family val="1"/>
      </rPr>
      <t>Добыча полезных ископаемых</t>
    </r>
    <r>
      <rPr>
        <sz val="16"/>
        <rFont val="Times New Roman"/>
        <family val="1"/>
      </rPr>
      <t xml:space="preserve">" </t>
    </r>
    <r>
      <rPr>
        <b/>
        <sz val="16"/>
        <rFont val="Times New Roman"/>
        <family val="1"/>
      </rPr>
      <t>(раздел В)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</si>
  <si>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6"/>
        <rFont val="Times New Roman"/>
        <family val="1"/>
      </rPr>
      <t>Обрабатывающие производства" (Раздел С)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</si>
  <si>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6"/>
        <rFont val="Times New Roman"/>
        <family val="1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</si>
  <si>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6"/>
        <rFont val="Times New Roman"/>
        <family val="1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</si>
  <si>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r>
      <t>Удельный вес автомобильных дорог</t>
    </r>
    <r>
      <rPr>
        <sz val="16"/>
        <color indexed="10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с твердым покрытием в общей протяженности автомобильных дорог общего пользования</t>
    </r>
  </si>
  <si>
    <t>НОВОСВЕТСКОЕ СЕЛЬСКОЕ ПОСЕЛЕНИЕ</t>
  </si>
  <si>
    <t xml:space="preserve"> муниципального образования Ленинградской области на 2020 -  2022 годы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</si>
  <si>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6"/>
        <rFont val="Times New Roman"/>
        <family val="1"/>
      </rPr>
      <t>Образование" (Раздел Р)</t>
    </r>
  </si>
  <si>
    <t>Образование (раздел Р)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</si>
</sst>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name val="Arial Cyr"/>
      <family val="0"/>
    </font>
    <font>
      <b/>
      <sz val="18"/>
      <color indexed="10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24"/>
      <color indexed="8"/>
      <name val="Calibri"/>
      <family val="2"/>
    </font>
    <font>
      <sz val="16"/>
      <name val="Times New Roman"/>
      <family val="1"/>
    </font>
    <font>
      <b/>
      <sz val="36"/>
      <color indexed="8"/>
      <name val="Times New Roman"/>
      <family val="1"/>
    </font>
    <font>
      <b/>
      <sz val="16"/>
      <name val="Times New Roman"/>
      <family val="1"/>
    </font>
    <font>
      <u val="single"/>
      <sz val="16"/>
      <name val="Times New Roman"/>
      <family val="1"/>
    </font>
    <font>
      <sz val="16"/>
      <color indexed="60"/>
      <name val="Times New Roman"/>
      <family val="1"/>
    </font>
    <font>
      <sz val="16"/>
      <color indexed="10"/>
      <name val="Times New Roman"/>
      <family val="1"/>
    </font>
    <font>
      <u val="single"/>
      <sz val="14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24"/>
      <color theme="1"/>
      <name val="Calibri"/>
      <family val="2"/>
    </font>
    <font>
      <b/>
      <sz val="36"/>
      <color theme="1"/>
      <name val="Times New Roman"/>
      <family val="1"/>
    </font>
    <font>
      <sz val="16"/>
      <color rgb="FFC00000"/>
      <name val="Times New Roman"/>
      <family val="1"/>
    </font>
    <font>
      <b/>
      <sz val="18"/>
      <color theme="1"/>
      <name val="Times New Roman"/>
      <family val="1"/>
    </font>
    <font>
      <b/>
      <sz val="1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0" fillId="0" borderId="0" xfId="0" applyFill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5" fillId="33" borderId="11" xfId="0" applyFont="1" applyFill="1" applyBorder="1" applyAlignment="1">
      <alignment horizontal="justify" vertical="top" wrapText="1"/>
    </xf>
    <xf numFmtId="0" fontId="55" fillId="0" borderId="10" xfId="0" applyFont="1" applyBorder="1" applyAlignment="1">
      <alignment horizontal="justify" vertical="top" wrapText="1"/>
    </xf>
    <xf numFmtId="0" fontId="55" fillId="33" borderId="10" xfId="0" applyFont="1" applyFill="1" applyBorder="1" applyAlignment="1">
      <alignment horizontal="justify" vertical="top" wrapText="1"/>
    </xf>
    <xf numFmtId="0" fontId="55" fillId="0" borderId="12" xfId="0" applyFont="1" applyBorder="1" applyAlignment="1">
      <alignment horizontal="justify" vertical="top" wrapText="1"/>
    </xf>
    <xf numFmtId="0" fontId="53" fillId="0" borderId="12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top" wrapText="1"/>
    </xf>
    <xf numFmtId="164" fontId="55" fillId="0" borderId="11" xfId="0" applyNumberFormat="1" applyFont="1" applyBorder="1" applyAlignment="1">
      <alignment horizontal="center" vertical="top" wrapText="1"/>
    </xf>
    <xf numFmtId="164" fontId="55" fillId="33" borderId="11" xfId="0" applyNumberFormat="1" applyFont="1" applyFill="1" applyBorder="1" applyAlignment="1">
      <alignment horizontal="center" vertical="top" wrapText="1"/>
    </xf>
    <xf numFmtId="164" fontId="55" fillId="33" borderId="14" xfId="0" applyNumberFormat="1" applyFont="1" applyFill="1" applyBorder="1" applyAlignment="1">
      <alignment horizontal="center" vertical="top" wrapText="1"/>
    </xf>
    <xf numFmtId="164" fontId="55" fillId="0" borderId="10" xfId="0" applyNumberFormat="1" applyFont="1" applyBorder="1" applyAlignment="1">
      <alignment horizontal="center" vertical="top" wrapText="1"/>
    </xf>
    <xf numFmtId="164" fontId="55" fillId="0" borderId="15" xfId="0" applyNumberFormat="1" applyFont="1" applyBorder="1" applyAlignment="1">
      <alignment horizontal="center" vertical="top" wrapText="1"/>
    </xf>
    <xf numFmtId="164" fontId="55" fillId="33" borderId="10" xfId="0" applyNumberFormat="1" applyFont="1" applyFill="1" applyBorder="1" applyAlignment="1">
      <alignment horizontal="center" vertical="top" wrapText="1"/>
    </xf>
    <xf numFmtId="164" fontId="55" fillId="33" borderId="15" xfId="0" applyNumberFormat="1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justify" vertical="top" wrapText="1"/>
    </xf>
    <xf numFmtId="164" fontId="12" fillId="33" borderId="10" xfId="0" applyNumberFormat="1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justify" vertical="top" wrapText="1"/>
    </xf>
    <xf numFmtId="164" fontId="55" fillId="0" borderId="12" xfId="0" applyNumberFormat="1" applyFont="1" applyBorder="1" applyAlignment="1">
      <alignment horizontal="center" vertical="top" wrapText="1"/>
    </xf>
    <xf numFmtId="164" fontId="55" fillId="0" borderId="13" xfId="0" applyNumberFormat="1" applyFont="1" applyBorder="1" applyAlignment="1">
      <alignment horizontal="center" vertical="top" wrapText="1"/>
    </xf>
    <xf numFmtId="0" fontId="55" fillId="0" borderId="16" xfId="0" applyFont="1" applyBorder="1" applyAlignment="1">
      <alignment horizontal="justify" vertical="top" wrapText="1"/>
    </xf>
    <xf numFmtId="164" fontId="12" fillId="33" borderId="11" xfId="0" applyNumberFormat="1" applyFont="1" applyFill="1" applyBorder="1" applyAlignment="1">
      <alignment horizontal="center" vertical="top" wrapText="1"/>
    </xf>
    <xf numFmtId="164" fontId="12" fillId="33" borderId="14" xfId="0" applyNumberFormat="1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justify" vertical="top" wrapText="1"/>
    </xf>
    <xf numFmtId="164" fontId="12" fillId="33" borderId="15" xfId="0" applyNumberFormat="1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 indent="2"/>
    </xf>
    <xf numFmtId="0" fontId="55" fillId="33" borderId="18" xfId="0" applyFont="1" applyFill="1" applyBorder="1" applyAlignment="1">
      <alignment horizontal="left" vertical="top" wrapText="1" indent="2"/>
    </xf>
    <xf numFmtId="164" fontId="12" fillId="33" borderId="12" xfId="0" applyNumberFormat="1" applyFont="1" applyFill="1" applyBorder="1" applyAlignment="1">
      <alignment horizontal="center" vertical="top" wrapText="1"/>
    </xf>
    <xf numFmtId="164" fontId="12" fillId="33" borderId="13" xfId="0" applyNumberFormat="1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wrapText="1"/>
    </xf>
    <xf numFmtId="0" fontId="53" fillId="0" borderId="11" xfId="0" applyFont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9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164" fontId="55" fillId="33" borderId="10" xfId="0" applyNumberFormat="1" applyFont="1" applyFill="1" applyBorder="1" applyAlignment="1">
      <alignment horizontal="center" vertical="center" wrapText="1"/>
    </xf>
    <xf numFmtId="164" fontId="55" fillId="33" borderId="15" xfId="0" applyNumberFormat="1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49" fontId="55" fillId="33" borderId="17" xfId="0" applyNumberFormat="1" applyFont="1" applyFill="1" applyBorder="1" applyAlignment="1">
      <alignment vertical="center" wrapText="1"/>
    </xf>
    <xf numFmtId="0" fontId="55" fillId="33" borderId="10" xfId="0" applyFont="1" applyFill="1" applyBorder="1" applyAlignment="1">
      <alignment vertical="center" wrapText="1"/>
    </xf>
    <xf numFmtId="49" fontId="55" fillId="0" borderId="17" xfId="0" applyNumberFormat="1" applyFont="1" applyBorder="1" applyAlignment="1">
      <alignment vertical="center" wrapText="1"/>
    </xf>
    <xf numFmtId="0" fontId="55" fillId="0" borderId="15" xfId="0" applyFont="1" applyBorder="1" applyAlignment="1">
      <alignment horizontal="center" vertical="center" wrapText="1"/>
    </xf>
    <xf numFmtId="164" fontId="55" fillId="0" borderId="10" xfId="0" applyNumberFormat="1" applyFont="1" applyBorder="1" applyAlignment="1">
      <alignment horizontal="center" vertical="center" wrapText="1"/>
    </xf>
    <xf numFmtId="164" fontId="55" fillId="0" borderId="15" xfId="0" applyNumberFormat="1" applyFont="1" applyBorder="1" applyAlignment="1">
      <alignment horizontal="center" vertical="center" wrapText="1"/>
    </xf>
    <xf numFmtId="49" fontId="55" fillId="0" borderId="18" xfId="0" applyNumberFormat="1" applyFont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164" fontId="55" fillId="0" borderId="12" xfId="0" applyNumberFormat="1" applyFont="1" applyBorder="1" applyAlignment="1">
      <alignment horizontal="center" vertical="center" wrapText="1"/>
    </xf>
    <xf numFmtId="164" fontId="55" fillId="0" borderId="13" xfId="0" applyNumberFormat="1" applyFont="1" applyBorder="1" applyAlignment="1">
      <alignment horizontal="center" vertical="center" wrapText="1"/>
    </xf>
    <xf numFmtId="49" fontId="54" fillId="0" borderId="19" xfId="0" applyNumberFormat="1" applyFont="1" applyBorder="1" applyAlignment="1">
      <alignment horizontal="center" vertical="center" wrapText="1"/>
    </xf>
    <xf numFmtId="49" fontId="55" fillId="0" borderId="16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14" xfId="0" applyFont="1" applyBorder="1" applyAlignment="1">
      <alignment horizontal="center" vertical="center" wrapText="1"/>
    </xf>
    <xf numFmtId="49" fontId="55" fillId="0" borderId="17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49" fontId="55" fillId="33" borderId="17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49" fontId="12" fillId="33" borderId="18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justify" vertical="center" wrapText="1"/>
    </xf>
    <xf numFmtId="49" fontId="14" fillId="0" borderId="19" xfId="0" applyNumberFormat="1" applyFont="1" applyBorder="1" applyAlignment="1">
      <alignment horizontal="center" vertical="top" wrapText="1"/>
    </xf>
    <xf numFmtId="0" fontId="12" fillId="0" borderId="16" xfId="0" applyFont="1" applyBorder="1" applyAlignment="1">
      <alignment horizontal="justify" vertical="top" wrapText="1"/>
    </xf>
    <xf numFmtId="164" fontId="12" fillId="33" borderId="11" xfId="0" applyNumberFormat="1" applyFont="1" applyFill="1" applyBorder="1" applyAlignment="1">
      <alignment horizontal="center" vertical="center" wrapText="1"/>
    </xf>
    <xf numFmtId="164" fontId="12" fillId="33" borderId="14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justify" vertical="top" wrapText="1"/>
    </xf>
    <xf numFmtId="164" fontId="12" fillId="33" borderId="10" xfId="0" applyNumberFormat="1" applyFont="1" applyFill="1" applyBorder="1" applyAlignment="1">
      <alignment horizontal="center" vertical="center" wrapText="1"/>
    </xf>
    <xf numFmtId="164" fontId="12" fillId="33" borderId="15" xfId="0" applyNumberFormat="1" applyFont="1" applyFill="1" applyBorder="1" applyAlignment="1">
      <alignment horizontal="center" vertical="center" wrapText="1"/>
    </xf>
    <xf numFmtId="0" fontId="15" fillId="0" borderId="17" xfId="42" applyFont="1" applyBorder="1" applyAlignment="1" applyProtection="1">
      <alignment horizontal="justify" vertical="top" wrapText="1"/>
      <protection/>
    </xf>
    <xf numFmtId="49" fontId="55" fillId="0" borderId="20" xfId="0" applyNumberFormat="1" applyFont="1" applyBorder="1" applyAlignment="1">
      <alignment horizontal="center" vertical="top" wrapText="1"/>
    </xf>
    <xf numFmtId="164" fontId="12" fillId="0" borderId="10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justify" vertical="top" wrapText="1"/>
    </xf>
    <xf numFmtId="164" fontId="12" fillId="33" borderId="12" xfId="0" applyNumberFormat="1" applyFont="1" applyFill="1" applyBorder="1" applyAlignment="1">
      <alignment horizontal="center" vertical="center" wrapText="1"/>
    </xf>
    <xf numFmtId="164" fontId="12" fillId="33" borderId="13" xfId="0" applyNumberFormat="1" applyFont="1" applyFill="1" applyBorder="1" applyAlignment="1">
      <alignment horizontal="center" vertical="center" wrapText="1"/>
    </xf>
    <xf numFmtId="49" fontId="54" fillId="0" borderId="21" xfId="0" applyNumberFormat="1" applyFont="1" applyBorder="1" applyAlignment="1">
      <alignment horizontal="center" vertical="top" wrapText="1"/>
    </xf>
    <xf numFmtId="49" fontId="54" fillId="0" borderId="19" xfId="0" applyNumberFormat="1" applyFont="1" applyBorder="1" applyAlignment="1">
      <alignment horizontal="center" vertical="top" wrapText="1"/>
    </xf>
    <xf numFmtId="49" fontId="14" fillId="33" borderId="21" xfId="0" applyNumberFormat="1" applyFont="1" applyFill="1" applyBorder="1" applyAlignment="1">
      <alignment horizontal="center" vertical="top" wrapText="1"/>
    </xf>
    <xf numFmtId="0" fontId="12" fillId="33" borderId="16" xfId="0" applyFont="1" applyFill="1" applyBorder="1" applyAlignment="1">
      <alignment horizontal="justify" vertical="top" wrapText="1"/>
    </xf>
    <xf numFmtId="0" fontId="12" fillId="33" borderId="17" xfId="0" applyFont="1" applyFill="1" applyBorder="1" applyAlignment="1">
      <alignment horizontal="justify" vertical="top" wrapText="1"/>
    </xf>
    <xf numFmtId="49" fontId="12" fillId="33" borderId="20" xfId="0" applyNumberFormat="1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left" vertical="top" wrapText="1" indent="2"/>
    </xf>
    <xf numFmtId="0" fontId="55" fillId="0" borderId="17" xfId="0" applyFont="1" applyBorder="1" applyAlignment="1">
      <alignment horizontal="left" vertical="top" wrapText="1" indent="4"/>
    </xf>
    <xf numFmtId="0" fontId="55" fillId="0" borderId="18" xfId="0" applyFont="1" applyBorder="1" applyAlignment="1">
      <alignment horizontal="left" vertical="top" wrapText="1" indent="2"/>
    </xf>
    <xf numFmtId="164" fontId="55" fillId="33" borderId="12" xfId="0" applyNumberFormat="1" applyFont="1" applyFill="1" applyBorder="1" applyAlignment="1">
      <alignment horizontal="center" vertical="top" wrapText="1"/>
    </xf>
    <xf numFmtId="164" fontId="55" fillId="33" borderId="13" xfId="0" applyNumberFormat="1" applyFont="1" applyFill="1" applyBorder="1" applyAlignment="1">
      <alignment horizontal="center" vertical="top" wrapText="1"/>
    </xf>
    <xf numFmtId="49" fontId="54" fillId="0" borderId="16" xfId="0" applyNumberFormat="1" applyFont="1" applyBorder="1" applyAlignment="1">
      <alignment horizontal="center" vertical="top" wrapText="1"/>
    </xf>
    <xf numFmtId="0" fontId="55" fillId="0" borderId="10" xfId="0" applyFont="1" applyFill="1" applyBorder="1" applyAlignment="1">
      <alignment horizontal="justify" vertical="top" wrapText="1"/>
    </xf>
    <xf numFmtId="164" fontId="55" fillId="0" borderId="10" xfId="0" applyNumberFormat="1" applyFont="1" applyFill="1" applyBorder="1" applyAlignment="1">
      <alignment horizontal="center" vertical="top" wrapText="1"/>
    </xf>
    <xf numFmtId="164" fontId="55" fillId="0" borderId="15" xfId="0" applyNumberFormat="1" applyFont="1" applyFill="1" applyBorder="1" applyAlignment="1">
      <alignment horizontal="center" vertical="top" wrapText="1"/>
    </xf>
    <xf numFmtId="49" fontId="55" fillId="0" borderId="17" xfId="0" applyNumberFormat="1" applyFont="1" applyBorder="1" applyAlignment="1">
      <alignment horizontal="center" vertical="top" wrapText="1"/>
    </xf>
    <xf numFmtId="164" fontId="58" fillId="0" borderId="10" xfId="0" applyNumberFormat="1" applyFont="1" applyFill="1" applyBorder="1" applyAlignment="1">
      <alignment horizontal="center" vertical="top" wrapText="1"/>
    </xf>
    <xf numFmtId="164" fontId="58" fillId="0" borderId="15" xfId="0" applyNumberFormat="1" applyFont="1" applyFill="1" applyBorder="1" applyAlignment="1">
      <alignment horizontal="center" vertical="top" wrapText="1"/>
    </xf>
    <xf numFmtId="49" fontId="55" fillId="0" borderId="18" xfId="0" applyNumberFormat="1" applyFont="1" applyBorder="1" applyAlignment="1">
      <alignment horizontal="center" vertical="top" wrapText="1"/>
    </xf>
    <xf numFmtId="49" fontId="55" fillId="0" borderId="16" xfId="0" applyNumberFormat="1" applyFont="1" applyBorder="1" applyAlignment="1">
      <alignment horizontal="center" vertical="top" wrapText="1"/>
    </xf>
    <xf numFmtId="164" fontId="55" fillId="0" borderId="14" xfId="0" applyNumberFormat="1" applyFont="1" applyBorder="1" applyAlignment="1">
      <alignment horizontal="center" vertical="top" wrapText="1"/>
    </xf>
    <xf numFmtId="49" fontId="55" fillId="33" borderId="17" xfId="0" applyNumberFormat="1" applyFont="1" applyFill="1" applyBorder="1" applyAlignment="1">
      <alignment horizontal="center" vertical="top" wrapText="1"/>
    </xf>
    <xf numFmtId="49" fontId="55" fillId="33" borderId="18" xfId="0" applyNumberFormat="1" applyFont="1" applyFill="1" applyBorder="1" applyAlignment="1">
      <alignment horizontal="center" vertical="top" wrapText="1"/>
    </xf>
    <xf numFmtId="0" fontId="55" fillId="33" borderId="12" xfId="0" applyFont="1" applyFill="1" applyBorder="1" applyAlignment="1">
      <alignment horizontal="justify" vertical="top" wrapText="1"/>
    </xf>
    <xf numFmtId="49" fontId="54" fillId="33" borderId="19" xfId="0" applyNumberFormat="1" applyFont="1" applyFill="1" applyBorder="1" applyAlignment="1">
      <alignment horizontal="center" vertical="top" wrapText="1"/>
    </xf>
    <xf numFmtId="49" fontId="55" fillId="33" borderId="16" xfId="0" applyNumberFormat="1" applyFont="1" applyFill="1" applyBorder="1" applyAlignment="1">
      <alignment horizontal="center" vertical="top" wrapText="1"/>
    </xf>
    <xf numFmtId="49" fontId="12" fillId="0" borderId="17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justify" vertical="top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49" fontId="55" fillId="0" borderId="20" xfId="0" applyNumberFormat="1" applyFont="1" applyBorder="1" applyAlignment="1">
      <alignment horizontal="center" vertical="top" wrapText="1"/>
    </xf>
    <xf numFmtId="2" fontId="55" fillId="33" borderId="12" xfId="0" applyNumberFormat="1" applyFont="1" applyFill="1" applyBorder="1" applyAlignment="1">
      <alignment horizontal="center" vertical="center" wrapText="1"/>
    </xf>
    <xf numFmtId="2" fontId="55" fillId="33" borderId="13" xfId="0" applyNumberFormat="1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2" fontId="12" fillId="33" borderId="15" xfId="0" applyNumberFormat="1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justify" vertical="top" wrapText="1"/>
    </xf>
    <xf numFmtId="0" fontId="8" fillId="0" borderId="22" xfId="0" applyFont="1" applyBorder="1" applyAlignment="1">
      <alignment horizontal="center" vertical="center" wrapText="1"/>
    </xf>
    <xf numFmtId="164" fontId="12" fillId="0" borderId="22" xfId="0" applyNumberFormat="1" applyFont="1" applyBorder="1" applyAlignment="1">
      <alignment horizontal="center" vertical="center" wrapText="1"/>
    </xf>
    <xf numFmtId="164" fontId="12" fillId="33" borderId="22" xfId="0" applyNumberFormat="1" applyFont="1" applyFill="1" applyBorder="1" applyAlignment="1">
      <alignment horizontal="center" vertical="center" wrapText="1"/>
    </xf>
    <xf numFmtId="164" fontId="12" fillId="33" borderId="23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left" vertical="center" wrapText="1"/>
    </xf>
    <xf numFmtId="49" fontId="12" fillId="33" borderId="20" xfId="0" applyNumberFormat="1" applyFont="1" applyFill="1" applyBorder="1" applyAlignment="1">
      <alignment horizontal="center" vertical="top" wrapText="1"/>
    </xf>
    <xf numFmtId="49" fontId="55" fillId="0" borderId="17" xfId="0" applyNumberFormat="1" applyFont="1" applyBorder="1" applyAlignment="1">
      <alignment horizontal="center" vertical="top" wrapText="1"/>
    </xf>
    <xf numFmtId="49" fontId="55" fillId="0" borderId="17" xfId="0" applyNumberFormat="1" applyFont="1" applyFill="1" applyBorder="1" applyAlignment="1">
      <alignment horizontal="center" vertical="top" wrapText="1"/>
    </xf>
    <xf numFmtId="164" fontId="12" fillId="0" borderId="22" xfId="0" applyNumberFormat="1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54" fillId="0" borderId="24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49" fontId="12" fillId="33" borderId="17" xfId="0" applyNumberFormat="1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left" vertical="center" wrapText="1"/>
    </xf>
    <xf numFmtId="0" fontId="18" fillId="0" borderId="0" xfId="42" applyFont="1" applyAlignment="1" applyProtection="1">
      <alignment horizontal="left" vertical="top" wrapText="1"/>
      <protection/>
    </xf>
    <xf numFmtId="49" fontId="55" fillId="33" borderId="17" xfId="0" applyNumberFormat="1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left" vertical="center" wrapText="1"/>
    </xf>
    <xf numFmtId="0" fontId="54" fillId="0" borderId="26" xfId="0" applyFont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0" fontId="54" fillId="0" borderId="27" xfId="0" applyFont="1" applyBorder="1" applyAlignment="1">
      <alignment horizont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49" fontId="55" fillId="0" borderId="17" xfId="0" applyNumberFormat="1" applyFont="1" applyFill="1" applyBorder="1" applyAlignment="1">
      <alignment horizontal="center" vertical="top" wrapText="1"/>
    </xf>
    <xf numFmtId="0" fontId="54" fillId="33" borderId="26" xfId="0" applyFont="1" applyFill="1" applyBorder="1" applyAlignment="1">
      <alignment horizontal="center" wrapText="1"/>
    </xf>
    <xf numFmtId="0" fontId="54" fillId="33" borderId="0" xfId="0" applyFont="1" applyFill="1" applyBorder="1" applyAlignment="1">
      <alignment horizontal="center" wrapText="1"/>
    </xf>
    <xf numFmtId="0" fontId="54" fillId="33" borderId="27" xfId="0" applyFont="1" applyFill="1" applyBorder="1" applyAlignment="1">
      <alignment horizontal="center" wrapText="1"/>
    </xf>
    <xf numFmtId="0" fontId="54" fillId="0" borderId="14" xfId="0" applyFont="1" applyBorder="1" applyAlignment="1">
      <alignment horizontal="center" vertical="center" wrapText="1"/>
    </xf>
    <xf numFmtId="49" fontId="12" fillId="33" borderId="20" xfId="0" applyNumberFormat="1" applyFont="1" applyFill="1" applyBorder="1" applyAlignment="1">
      <alignment horizontal="center" vertical="top" wrapText="1"/>
    </xf>
    <xf numFmtId="49" fontId="55" fillId="0" borderId="20" xfId="0" applyNumberFormat="1" applyFont="1" applyBorder="1" applyAlignment="1">
      <alignment horizontal="center" vertical="top" wrapText="1"/>
    </xf>
    <xf numFmtId="49" fontId="55" fillId="0" borderId="16" xfId="0" applyNumberFormat="1" applyFont="1" applyBorder="1" applyAlignment="1">
      <alignment horizontal="center" vertical="top" wrapText="1"/>
    </xf>
    <xf numFmtId="49" fontId="55" fillId="0" borderId="17" xfId="0" applyNumberFormat="1" applyFont="1" applyBorder="1" applyAlignment="1">
      <alignment horizontal="center" vertical="top" wrapText="1"/>
    </xf>
    <xf numFmtId="49" fontId="12" fillId="33" borderId="18" xfId="0" applyNumberFormat="1" applyFont="1" applyFill="1" applyBorder="1" applyAlignment="1">
      <alignment horizontal="center" vertical="top" wrapText="1"/>
    </xf>
    <xf numFmtId="0" fontId="14" fillId="33" borderId="26" xfId="0" applyFont="1" applyFill="1" applyBorder="1" applyAlignment="1">
      <alignment horizontal="center" wrapText="1"/>
    </xf>
    <xf numFmtId="0" fontId="14" fillId="33" borderId="0" xfId="0" applyFont="1" applyFill="1" applyBorder="1" applyAlignment="1">
      <alignment horizontal="center" wrapText="1"/>
    </xf>
    <xf numFmtId="0" fontId="14" fillId="33" borderId="27" xfId="0" applyFont="1" applyFill="1" applyBorder="1" applyAlignment="1">
      <alignment horizontal="center" wrapText="1"/>
    </xf>
    <xf numFmtId="49" fontId="55" fillId="33" borderId="20" xfId="0" applyNumberFormat="1" applyFont="1" applyFill="1" applyBorder="1" applyAlignment="1">
      <alignment horizontal="center" vertical="top" wrapText="1"/>
    </xf>
    <xf numFmtId="49" fontId="55" fillId="0" borderId="28" xfId="0" applyNumberFormat="1" applyFont="1" applyBorder="1" applyAlignment="1">
      <alignment horizontal="center" vertical="top" wrapText="1"/>
    </xf>
    <xf numFmtId="49" fontId="55" fillId="0" borderId="29" xfId="0" applyNumberFormat="1" applyFont="1" applyBorder="1" applyAlignment="1">
      <alignment horizontal="center" vertical="top" wrapText="1"/>
    </xf>
    <xf numFmtId="49" fontId="55" fillId="0" borderId="30" xfId="0" applyNumberFormat="1" applyFont="1" applyBorder="1" applyAlignment="1">
      <alignment horizontal="center" vertical="top" wrapText="1"/>
    </xf>
    <xf numFmtId="0" fontId="59" fillId="34" borderId="0" xfId="0" applyFont="1" applyFill="1" applyBorder="1" applyAlignment="1">
      <alignment horizontal="center" wrapText="1"/>
    </xf>
    <xf numFmtId="0" fontId="60" fillId="0" borderId="0" xfId="0" applyFont="1" applyBorder="1" applyAlignment="1">
      <alignment horizontal="center" vertical="center" wrapText="1"/>
    </xf>
    <xf numFmtId="49" fontId="55" fillId="0" borderId="16" xfId="0" applyNumberFormat="1" applyFont="1" applyBorder="1" applyAlignment="1">
      <alignment vertical="center" wrapText="1"/>
    </xf>
    <xf numFmtId="49" fontId="55" fillId="0" borderId="17" xfId="0" applyNumberFormat="1" applyFont="1" applyBorder="1" applyAlignment="1">
      <alignment vertical="center" wrapText="1"/>
    </xf>
    <xf numFmtId="49" fontId="55" fillId="0" borderId="20" xfId="0" applyNumberFormat="1" applyFont="1" applyFill="1" applyBorder="1" applyAlignment="1">
      <alignment horizontal="center" vertical="top" wrapText="1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54" fillId="33" borderId="24" xfId="0" applyFont="1" applyFill="1" applyBorder="1" applyAlignment="1">
      <alignment horizontal="center" vertical="center" wrapText="1"/>
    </xf>
    <xf numFmtId="0" fontId="54" fillId="33" borderId="25" xfId="0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49" fontId="12" fillId="0" borderId="31" xfId="0" applyNumberFormat="1" applyFont="1" applyBorder="1" applyAlignment="1">
      <alignment horizontal="center" vertical="top" wrapText="1"/>
    </xf>
    <xf numFmtId="49" fontId="12" fillId="0" borderId="20" xfId="0" applyNumberFormat="1" applyFont="1" applyBorder="1" applyAlignment="1">
      <alignment horizontal="center" vertical="top" wrapText="1"/>
    </xf>
    <xf numFmtId="49" fontId="55" fillId="0" borderId="20" xfId="0" applyNumberFormat="1" applyFont="1" applyBorder="1" applyAlignment="1">
      <alignment horizontal="center" vertical="top"/>
    </xf>
    <xf numFmtId="0" fontId="12" fillId="0" borderId="17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7"/>
  <sheetViews>
    <sheetView tabSelected="1" zoomScale="60" zoomScaleNormal="60" zoomScalePageLayoutView="120" workbookViewId="0" topLeftCell="A1">
      <selection activeCell="F4" sqref="F4"/>
    </sheetView>
  </sheetViews>
  <sheetFormatPr defaultColWidth="9.140625" defaultRowHeight="15"/>
  <cols>
    <col min="1" max="1" width="9.8515625" style="2" customWidth="1"/>
    <col min="2" max="2" width="62.7109375" style="0" customWidth="1"/>
    <col min="3" max="3" width="24.28125" style="2" customWidth="1"/>
    <col min="4" max="4" width="18.28125" style="0" customWidth="1"/>
    <col min="5" max="6" width="18.8515625" style="0" customWidth="1"/>
    <col min="7" max="7" width="19.28125" style="0" customWidth="1"/>
    <col min="8" max="8" width="18.8515625" style="0" customWidth="1"/>
    <col min="9" max="9" width="43.421875" style="0" customWidth="1"/>
  </cols>
  <sheetData>
    <row r="1" spans="1:8" ht="38.25" customHeight="1">
      <c r="A1" s="178" t="s">
        <v>296</v>
      </c>
      <c r="B1" s="178"/>
      <c r="C1" s="178"/>
      <c r="D1" s="178"/>
      <c r="E1" s="178"/>
      <c r="F1" s="178"/>
      <c r="G1" s="178"/>
      <c r="H1" s="178"/>
    </row>
    <row r="2" spans="1:8" ht="27.75" customHeight="1">
      <c r="A2" s="177" t="s">
        <v>288</v>
      </c>
      <c r="B2" s="177"/>
      <c r="C2" s="177"/>
      <c r="D2" s="177"/>
      <c r="E2" s="177"/>
      <c r="F2" s="177"/>
      <c r="G2" s="177"/>
      <c r="H2" s="177"/>
    </row>
    <row r="3" spans="1:8" ht="30" customHeight="1">
      <c r="A3" s="177" t="s">
        <v>297</v>
      </c>
      <c r="B3" s="177"/>
      <c r="C3" s="177"/>
      <c r="D3" s="177"/>
      <c r="E3" s="177"/>
      <c r="F3" s="177"/>
      <c r="G3" s="177"/>
      <c r="H3" s="177"/>
    </row>
    <row r="4" spans="1:8" s="5" customFormat="1" ht="85.5" customHeight="1" thickBot="1">
      <c r="A4" s="44"/>
      <c r="B4" s="44"/>
      <c r="C4" s="44"/>
      <c r="D4" s="44"/>
      <c r="E4" s="44"/>
      <c r="F4" s="44"/>
      <c r="G4" s="44"/>
      <c r="H4" s="44"/>
    </row>
    <row r="5" spans="1:8" ht="44.25" customHeight="1">
      <c r="A5" s="186" t="s">
        <v>0</v>
      </c>
      <c r="B5" s="188" t="s">
        <v>1</v>
      </c>
      <c r="C5" s="158" t="s">
        <v>2</v>
      </c>
      <c r="D5" s="9" t="s">
        <v>3</v>
      </c>
      <c r="E5" s="9" t="s">
        <v>4</v>
      </c>
      <c r="F5" s="158" t="s">
        <v>5</v>
      </c>
      <c r="G5" s="158"/>
      <c r="H5" s="164"/>
    </row>
    <row r="6" spans="1:8" ht="21" customHeight="1" thickBot="1">
      <c r="A6" s="187"/>
      <c r="B6" s="189"/>
      <c r="C6" s="159"/>
      <c r="D6" s="10">
        <v>2018</v>
      </c>
      <c r="E6" s="11">
        <v>2019</v>
      </c>
      <c r="F6" s="10">
        <v>2020</v>
      </c>
      <c r="G6" s="10">
        <v>2021</v>
      </c>
      <c r="H6" s="12">
        <v>2022</v>
      </c>
    </row>
    <row r="7" spans="1:8" ht="39" customHeight="1" thickBot="1">
      <c r="A7" s="51" t="s">
        <v>6</v>
      </c>
      <c r="B7" s="146" t="s">
        <v>7</v>
      </c>
      <c r="C7" s="146"/>
      <c r="D7" s="146"/>
      <c r="E7" s="146"/>
      <c r="F7" s="146"/>
      <c r="G7" s="146"/>
      <c r="H7" s="147"/>
    </row>
    <row r="8" spans="1:8" ht="75.75" customHeight="1">
      <c r="A8" s="179">
        <v>1</v>
      </c>
      <c r="B8" s="52" t="s">
        <v>8</v>
      </c>
      <c r="C8" s="45" t="s">
        <v>9</v>
      </c>
      <c r="D8" s="54">
        <v>8264</v>
      </c>
      <c r="E8" s="54">
        <v>8251</v>
      </c>
      <c r="F8" s="54">
        <f>E8+E15-E16+E17</f>
        <v>8233</v>
      </c>
      <c r="G8" s="54">
        <f>F8+F15-F16+F17</f>
        <v>8219</v>
      </c>
      <c r="H8" s="55">
        <f>G8+G15-G16+G17</f>
        <v>8209</v>
      </c>
    </row>
    <row r="9" spans="1:8" ht="72.75" customHeight="1">
      <c r="A9" s="180"/>
      <c r="B9" s="56" t="s">
        <v>10</v>
      </c>
      <c r="C9" s="6" t="s">
        <v>11</v>
      </c>
      <c r="D9" s="58">
        <v>99.7</v>
      </c>
      <c r="E9" s="59">
        <f>E8/D8*100</f>
        <v>99.84269119070667</v>
      </c>
      <c r="F9" s="59">
        <f>F8/E8*100</f>
        <v>99.78184462489395</v>
      </c>
      <c r="G9" s="59">
        <f>G8/F8*100</f>
        <v>99.82995262966112</v>
      </c>
      <c r="H9" s="60">
        <f>H8/G8*100</f>
        <v>99.87833069716511</v>
      </c>
    </row>
    <row r="10" spans="1:8" ht="65.25" customHeight="1">
      <c r="A10" s="180" t="s">
        <v>12</v>
      </c>
      <c r="B10" s="56" t="s">
        <v>13</v>
      </c>
      <c r="C10" s="6" t="s">
        <v>9</v>
      </c>
      <c r="D10" s="58">
        <v>0</v>
      </c>
      <c r="E10" s="58">
        <v>0</v>
      </c>
      <c r="F10" s="58">
        <v>0</v>
      </c>
      <c r="G10" s="58">
        <v>0</v>
      </c>
      <c r="H10" s="61">
        <v>0</v>
      </c>
    </row>
    <row r="11" spans="1:8" ht="73.5" customHeight="1">
      <c r="A11" s="180"/>
      <c r="B11" s="56" t="s">
        <v>10</v>
      </c>
      <c r="C11" s="6" t="s">
        <v>11</v>
      </c>
      <c r="D11" s="59"/>
      <c r="E11" s="59"/>
      <c r="F11" s="59"/>
      <c r="G11" s="59"/>
      <c r="H11" s="60"/>
    </row>
    <row r="12" spans="1:8" ht="75.75" customHeight="1">
      <c r="A12" s="180" t="s">
        <v>14</v>
      </c>
      <c r="B12" s="56" t="s">
        <v>15</v>
      </c>
      <c r="C12" s="6" t="s">
        <v>9</v>
      </c>
      <c r="D12" s="58">
        <f>D8-D10</f>
        <v>8264</v>
      </c>
      <c r="E12" s="58">
        <f>E8-E10</f>
        <v>8251</v>
      </c>
      <c r="F12" s="58">
        <f>F8-F10</f>
        <v>8233</v>
      </c>
      <c r="G12" s="58">
        <f>G8-G10</f>
        <v>8219</v>
      </c>
      <c r="H12" s="61">
        <f>H8-H10</f>
        <v>8209</v>
      </c>
    </row>
    <row r="13" spans="1:8" ht="83.25" customHeight="1">
      <c r="A13" s="180"/>
      <c r="B13" s="56" t="s">
        <v>16</v>
      </c>
      <c r="C13" s="6" t="s">
        <v>11</v>
      </c>
      <c r="D13" s="58">
        <v>99.7</v>
      </c>
      <c r="E13" s="59">
        <f>E12/D12*100</f>
        <v>99.84269119070667</v>
      </c>
      <c r="F13" s="59">
        <f>F12/E12*100</f>
        <v>99.78184462489395</v>
      </c>
      <c r="G13" s="59">
        <f>G12/F12*100</f>
        <v>99.82995262966112</v>
      </c>
      <c r="H13" s="60">
        <f>H12/G12*100</f>
        <v>99.87833069716511</v>
      </c>
    </row>
    <row r="14" spans="1:8" ht="80.25" customHeight="1">
      <c r="A14" s="62" t="s">
        <v>17</v>
      </c>
      <c r="B14" s="63" t="s">
        <v>18</v>
      </c>
      <c r="C14" s="7" t="s">
        <v>9</v>
      </c>
      <c r="D14" s="58">
        <f>(D8+E8)/2</f>
        <v>8257.5</v>
      </c>
      <c r="E14" s="58">
        <f>(E8+F8)/2</f>
        <v>8242</v>
      </c>
      <c r="F14" s="58">
        <f>(F8+G8)/2</f>
        <v>8226</v>
      </c>
      <c r="G14" s="58">
        <f>(G8+H8)/2</f>
        <v>8214</v>
      </c>
      <c r="H14" s="61">
        <v>8212</v>
      </c>
    </row>
    <row r="15" spans="1:8" ht="72.75" customHeight="1">
      <c r="A15" s="64">
        <v>2</v>
      </c>
      <c r="B15" s="56" t="s">
        <v>19</v>
      </c>
      <c r="C15" s="6" t="s">
        <v>9</v>
      </c>
      <c r="D15" s="57">
        <v>62</v>
      </c>
      <c r="E15" s="57">
        <v>63</v>
      </c>
      <c r="F15" s="57">
        <v>62</v>
      </c>
      <c r="G15" s="57">
        <v>63</v>
      </c>
      <c r="H15" s="65">
        <v>65</v>
      </c>
    </row>
    <row r="16" spans="1:8" ht="76.5" customHeight="1">
      <c r="A16" s="64">
        <v>3</v>
      </c>
      <c r="B16" s="56" t="s">
        <v>20</v>
      </c>
      <c r="C16" s="6" t="s">
        <v>9</v>
      </c>
      <c r="D16" s="57">
        <v>81</v>
      </c>
      <c r="E16" s="57">
        <v>81</v>
      </c>
      <c r="F16" s="57">
        <v>79</v>
      </c>
      <c r="G16" s="57">
        <v>78</v>
      </c>
      <c r="H16" s="65">
        <v>76</v>
      </c>
    </row>
    <row r="17" spans="1:8" ht="73.5" customHeight="1">
      <c r="A17" s="64">
        <v>4</v>
      </c>
      <c r="B17" s="56" t="s">
        <v>21</v>
      </c>
      <c r="C17" s="6" t="s">
        <v>9</v>
      </c>
      <c r="D17" s="57">
        <v>4</v>
      </c>
      <c r="E17" s="57">
        <v>0</v>
      </c>
      <c r="F17" s="57">
        <v>3</v>
      </c>
      <c r="G17" s="57">
        <v>5</v>
      </c>
      <c r="H17" s="65">
        <v>6</v>
      </c>
    </row>
    <row r="18" spans="1:8" ht="75.75" customHeight="1">
      <c r="A18" s="64">
        <v>5</v>
      </c>
      <c r="B18" s="56" t="s">
        <v>22</v>
      </c>
      <c r="C18" s="6" t="s">
        <v>23</v>
      </c>
      <c r="D18" s="66">
        <f>D15/D14*1000</f>
        <v>7.508325764456555</v>
      </c>
      <c r="E18" s="66">
        <f>E15/E14*1000</f>
        <v>7.643775782577044</v>
      </c>
      <c r="F18" s="66">
        <f>F15/F14*1000</f>
        <v>7.537077558959397</v>
      </c>
      <c r="G18" s="66">
        <f>G15/G14*1000</f>
        <v>7.6698319941563184</v>
      </c>
      <c r="H18" s="67">
        <f>H15/H14*1000</f>
        <v>7.915245981490501</v>
      </c>
    </row>
    <row r="19" spans="1:8" ht="78" customHeight="1">
      <c r="A19" s="64">
        <v>6</v>
      </c>
      <c r="B19" s="56" t="s">
        <v>24</v>
      </c>
      <c r="C19" s="6" t="s">
        <v>23</v>
      </c>
      <c r="D19" s="66">
        <f>D16/D14*1000</f>
        <v>9.809264305177113</v>
      </c>
      <c r="E19" s="66">
        <f>E16/E14*1000</f>
        <v>9.827711720456199</v>
      </c>
      <c r="F19" s="66">
        <f>F16/F14*1000</f>
        <v>9.603695599319233</v>
      </c>
      <c r="G19" s="66">
        <f>G16/G14*1000</f>
        <v>9.495982468955443</v>
      </c>
      <c r="H19" s="67">
        <f>H16/H14*1000</f>
        <v>9.254749147588894</v>
      </c>
    </row>
    <row r="20" spans="1:8" ht="90" customHeight="1">
      <c r="A20" s="64">
        <v>7</v>
      </c>
      <c r="B20" s="56" t="s">
        <v>25</v>
      </c>
      <c r="C20" s="6" t="s">
        <v>23</v>
      </c>
      <c r="D20" s="66">
        <f>D18-D19</f>
        <v>-2.3009385407205576</v>
      </c>
      <c r="E20" s="66">
        <f>E18-E19</f>
        <v>-2.1839359378791547</v>
      </c>
      <c r="F20" s="66">
        <f>F18-F19</f>
        <v>-2.0666180403598355</v>
      </c>
      <c r="G20" s="66">
        <f>G18-G19</f>
        <v>-1.8261504747991246</v>
      </c>
      <c r="H20" s="67">
        <f>H18-H19</f>
        <v>-1.3395031660983934</v>
      </c>
    </row>
    <row r="21" spans="1:8" ht="89.25" customHeight="1" thickBot="1">
      <c r="A21" s="68">
        <v>8</v>
      </c>
      <c r="B21" s="69" t="s">
        <v>26</v>
      </c>
      <c r="C21" s="18" t="s">
        <v>23</v>
      </c>
      <c r="D21" s="70">
        <f>D17/D14*1000</f>
        <v>0.48440811383590676</v>
      </c>
      <c r="E21" s="70">
        <f>E17/E14*1000</f>
        <v>0</v>
      </c>
      <c r="F21" s="70">
        <f>F17/F14*1000</f>
        <v>0.36469730123997085</v>
      </c>
      <c r="G21" s="70">
        <f>G17/G14*1000</f>
        <v>0.6087168249330411</v>
      </c>
      <c r="H21" s="71">
        <f>H17/H14*1000</f>
        <v>0.7306380905991232</v>
      </c>
    </row>
    <row r="22" spans="1:8" ht="56.25" customHeight="1" thickBot="1">
      <c r="A22" s="153"/>
      <c r="B22" s="154"/>
      <c r="C22" s="154"/>
      <c r="D22" s="154"/>
      <c r="E22" s="154"/>
      <c r="F22" s="154"/>
      <c r="G22" s="154"/>
      <c r="H22" s="155"/>
    </row>
    <row r="23" spans="1:8" ht="40.5" customHeight="1">
      <c r="A23" s="156" t="s">
        <v>0</v>
      </c>
      <c r="B23" s="158" t="s">
        <v>1</v>
      </c>
      <c r="C23" s="158" t="s">
        <v>2</v>
      </c>
      <c r="D23" s="9" t="s">
        <v>3</v>
      </c>
      <c r="E23" s="9" t="s">
        <v>4</v>
      </c>
      <c r="F23" s="158" t="s">
        <v>5</v>
      </c>
      <c r="G23" s="158"/>
      <c r="H23" s="164"/>
    </row>
    <row r="24" spans="1:8" ht="47.25" customHeight="1" thickBot="1">
      <c r="A24" s="157"/>
      <c r="B24" s="159"/>
      <c r="C24" s="159"/>
      <c r="D24" s="10">
        <v>2018</v>
      </c>
      <c r="E24" s="11">
        <v>2019</v>
      </c>
      <c r="F24" s="10">
        <v>2020</v>
      </c>
      <c r="G24" s="10">
        <v>2021</v>
      </c>
      <c r="H24" s="12">
        <v>2022</v>
      </c>
    </row>
    <row r="25" spans="1:8" ht="44.25" customHeight="1" thickBot="1">
      <c r="A25" s="72" t="s">
        <v>27</v>
      </c>
      <c r="B25" s="146" t="s">
        <v>28</v>
      </c>
      <c r="C25" s="146"/>
      <c r="D25" s="146"/>
      <c r="E25" s="146"/>
      <c r="F25" s="146"/>
      <c r="G25" s="146"/>
      <c r="H25" s="147"/>
    </row>
    <row r="26" spans="1:8" ht="93" customHeight="1">
      <c r="A26" s="73">
        <v>1</v>
      </c>
      <c r="B26" s="74" t="s">
        <v>29</v>
      </c>
      <c r="C26" s="45" t="s">
        <v>9</v>
      </c>
      <c r="D26" s="53">
        <v>4344</v>
      </c>
      <c r="E26" s="53">
        <v>4350</v>
      </c>
      <c r="F26" s="53">
        <v>4408</v>
      </c>
      <c r="G26" s="53">
        <v>4417</v>
      </c>
      <c r="H26" s="75">
        <v>4419</v>
      </c>
    </row>
    <row r="27" spans="1:8" ht="84" customHeight="1">
      <c r="A27" s="76" t="s">
        <v>30</v>
      </c>
      <c r="B27" s="77" t="s">
        <v>31</v>
      </c>
      <c r="C27" s="6" t="s">
        <v>11</v>
      </c>
      <c r="D27" s="57">
        <v>0.25</v>
      </c>
      <c r="E27" s="57">
        <v>22</v>
      </c>
      <c r="F27" s="57">
        <v>19</v>
      </c>
      <c r="G27" s="57">
        <v>18</v>
      </c>
      <c r="H27" s="65">
        <v>16</v>
      </c>
    </row>
    <row r="28" spans="1:8" ht="91.5" customHeight="1">
      <c r="A28" s="76" t="s">
        <v>32</v>
      </c>
      <c r="B28" s="77" t="s">
        <v>33</v>
      </c>
      <c r="C28" s="6" t="s">
        <v>9</v>
      </c>
      <c r="D28" s="57">
        <v>13</v>
      </c>
      <c r="E28" s="57">
        <v>14</v>
      </c>
      <c r="F28" s="57">
        <v>18</v>
      </c>
      <c r="G28" s="57">
        <v>12</v>
      </c>
      <c r="H28" s="65">
        <v>9</v>
      </c>
    </row>
    <row r="29" spans="1:8" ht="82.5" customHeight="1">
      <c r="A29" s="76" t="s">
        <v>34</v>
      </c>
      <c r="B29" s="77" t="s">
        <v>35</v>
      </c>
      <c r="C29" s="6" t="s">
        <v>36</v>
      </c>
      <c r="D29" s="57">
        <v>22</v>
      </c>
      <c r="E29" s="57">
        <v>16</v>
      </c>
      <c r="F29" s="57">
        <v>25</v>
      </c>
      <c r="G29" s="57">
        <v>18</v>
      </c>
      <c r="H29" s="65">
        <v>12</v>
      </c>
    </row>
    <row r="30" spans="1:8" s="1" customFormat="1" ht="81.75" customHeight="1">
      <c r="A30" s="78" t="s">
        <v>37</v>
      </c>
      <c r="B30" s="138" t="s">
        <v>38</v>
      </c>
      <c r="C30" s="7" t="s">
        <v>36</v>
      </c>
      <c r="D30" s="58">
        <f>D31+D32</f>
        <v>0</v>
      </c>
      <c r="E30" s="58">
        <f>E31+E32</f>
        <v>7</v>
      </c>
      <c r="F30" s="58">
        <f>F31+F32</f>
        <v>59</v>
      </c>
      <c r="G30" s="58">
        <f>G31+G32</f>
        <v>10</v>
      </c>
      <c r="H30" s="61">
        <f>H31+H32</f>
        <v>0</v>
      </c>
    </row>
    <row r="31" spans="1:8" s="1" customFormat="1" ht="87" customHeight="1">
      <c r="A31" s="78" t="s">
        <v>39</v>
      </c>
      <c r="B31" s="79" t="s">
        <v>40</v>
      </c>
      <c r="C31" s="7" t="s">
        <v>36</v>
      </c>
      <c r="D31" s="58">
        <v>0</v>
      </c>
      <c r="E31" s="58">
        <f>3+4</f>
        <v>7</v>
      </c>
      <c r="F31" s="58">
        <f>5+4+50</f>
        <v>59</v>
      </c>
      <c r="G31" s="58">
        <v>10</v>
      </c>
      <c r="H31" s="61">
        <v>0</v>
      </c>
    </row>
    <row r="32" spans="1:8" s="1" customFormat="1" ht="87" customHeight="1">
      <c r="A32" s="78" t="s">
        <v>41</v>
      </c>
      <c r="B32" s="79" t="s">
        <v>42</v>
      </c>
      <c r="C32" s="7" t="s">
        <v>36</v>
      </c>
      <c r="D32" s="58">
        <v>0</v>
      </c>
      <c r="E32" s="58">
        <v>0</v>
      </c>
      <c r="F32" s="58">
        <v>0</v>
      </c>
      <c r="G32" s="58">
        <v>0</v>
      </c>
      <c r="H32" s="61">
        <v>0</v>
      </c>
    </row>
    <row r="33" spans="1:8" s="1" customFormat="1" ht="98.25" customHeight="1">
      <c r="A33" s="78" t="s">
        <v>43</v>
      </c>
      <c r="B33" s="80" t="s">
        <v>44</v>
      </c>
      <c r="C33" s="8" t="s">
        <v>9</v>
      </c>
      <c r="D33" s="81">
        <v>979</v>
      </c>
      <c r="E33" s="81">
        <v>1018</v>
      </c>
      <c r="F33" s="81">
        <v>1074</v>
      </c>
      <c r="G33" s="81">
        <v>1083</v>
      </c>
      <c r="H33" s="82">
        <v>1084</v>
      </c>
    </row>
    <row r="34" spans="1:8" s="1" customFormat="1" ht="98.25" customHeight="1">
      <c r="A34" s="78" t="s">
        <v>45</v>
      </c>
      <c r="B34" s="80" t="s">
        <v>46</v>
      </c>
      <c r="C34" s="8" t="s">
        <v>47</v>
      </c>
      <c r="D34" s="131">
        <v>49994.4</v>
      </c>
      <c r="E34" s="131">
        <v>55476.78</v>
      </c>
      <c r="F34" s="131">
        <v>56564.56</v>
      </c>
      <c r="G34" s="131">
        <v>58827.14</v>
      </c>
      <c r="H34" s="132">
        <v>60003.68</v>
      </c>
    </row>
    <row r="35" spans="1:8" s="1" customFormat="1" ht="98.25" customHeight="1" thickBot="1">
      <c r="A35" s="83" t="s">
        <v>48</v>
      </c>
      <c r="B35" s="84" t="s">
        <v>49</v>
      </c>
      <c r="C35" s="47" t="s">
        <v>50</v>
      </c>
      <c r="D35" s="129">
        <f>D34*D33*12/1000</f>
        <v>587334.2112</v>
      </c>
      <c r="E35" s="129">
        <f>E34*E33*12/1000</f>
        <v>677704.34448</v>
      </c>
      <c r="F35" s="129">
        <f>F34*F33*12/1000</f>
        <v>729004.0492799999</v>
      </c>
      <c r="G35" s="129">
        <f>G34*G33*12/1000</f>
        <v>764517.5114399999</v>
      </c>
      <c r="H35" s="130">
        <f>H34*H33*12/1000</f>
        <v>780527.8694399999</v>
      </c>
    </row>
    <row r="36" spans="1:8" ht="42" customHeight="1" thickBot="1">
      <c r="A36" s="153"/>
      <c r="B36" s="154"/>
      <c r="C36" s="154"/>
      <c r="D36" s="154"/>
      <c r="E36" s="154"/>
      <c r="F36" s="154"/>
      <c r="G36" s="154"/>
      <c r="H36" s="155"/>
    </row>
    <row r="37" spans="1:8" ht="42.75" customHeight="1">
      <c r="A37" s="156" t="s">
        <v>0</v>
      </c>
      <c r="B37" s="158" t="s">
        <v>1</v>
      </c>
      <c r="C37" s="158" t="s">
        <v>2</v>
      </c>
      <c r="D37" s="9" t="s">
        <v>3</v>
      </c>
      <c r="E37" s="9" t="s">
        <v>4</v>
      </c>
      <c r="F37" s="158" t="s">
        <v>5</v>
      </c>
      <c r="G37" s="158"/>
      <c r="H37" s="164"/>
    </row>
    <row r="38" spans="1:8" ht="39" customHeight="1" thickBot="1">
      <c r="A38" s="157"/>
      <c r="B38" s="159"/>
      <c r="C38" s="159"/>
      <c r="D38" s="10">
        <v>2018</v>
      </c>
      <c r="E38" s="11">
        <v>2019</v>
      </c>
      <c r="F38" s="10">
        <v>2020</v>
      </c>
      <c r="G38" s="10">
        <v>2021</v>
      </c>
      <c r="H38" s="12">
        <v>2022</v>
      </c>
    </row>
    <row r="39" spans="1:8" ht="39.75" customHeight="1" thickBot="1">
      <c r="A39" s="85" t="s">
        <v>51</v>
      </c>
      <c r="B39" s="196" t="s">
        <v>52</v>
      </c>
      <c r="C39" s="196"/>
      <c r="D39" s="196"/>
      <c r="E39" s="196"/>
      <c r="F39" s="196"/>
      <c r="G39" s="196"/>
      <c r="H39" s="197"/>
    </row>
    <row r="40" spans="1:8" ht="88.5" customHeight="1">
      <c r="A40" s="190">
        <v>1</v>
      </c>
      <c r="B40" s="86" t="s">
        <v>53</v>
      </c>
      <c r="C40" s="41" t="s">
        <v>50</v>
      </c>
      <c r="D40" s="87">
        <f>D43+D46+D122+D125+D128</f>
        <v>2428603</v>
      </c>
      <c r="E40" s="87">
        <f>E43+E46+E122+E128</f>
        <v>2631459.87192</v>
      </c>
      <c r="F40" s="87">
        <f>F43+F46+F122+F128</f>
        <v>3039330.062420352</v>
      </c>
      <c r="G40" s="87">
        <f>G43+G46+G122+G128</f>
        <v>3295112.3835201613</v>
      </c>
      <c r="H40" s="88">
        <f>H43+H46+H122+H128</f>
        <v>3622975.024114862</v>
      </c>
    </row>
    <row r="41" spans="1:8" ht="72.75" customHeight="1">
      <c r="A41" s="191"/>
      <c r="B41" s="89" t="s">
        <v>54</v>
      </c>
      <c r="C41" s="8" t="s">
        <v>55</v>
      </c>
      <c r="D41" s="90">
        <v>104.9</v>
      </c>
      <c r="E41" s="90">
        <f>(D43*E44+D46*E47+D122*E123)/D40</f>
        <v>100.65623488071125</v>
      </c>
      <c r="F41" s="90">
        <f>(E43*F44+E46*F47+E122*F123)/E40</f>
        <v>109.26552519042373</v>
      </c>
      <c r="G41" s="90">
        <f>(F43*G44+F46*G47+F122*G123)/F40</f>
        <v>102.92871388865623</v>
      </c>
      <c r="H41" s="91">
        <f>(G43*H44+G46*H47+G122*H123)/G40</f>
        <v>104.17948870970498</v>
      </c>
    </row>
    <row r="42" spans="1:8" ht="68.25" customHeight="1">
      <c r="A42" s="191"/>
      <c r="B42" s="92" t="s">
        <v>56</v>
      </c>
      <c r="C42" s="8" t="s">
        <v>57</v>
      </c>
      <c r="D42" s="90">
        <v>109.8</v>
      </c>
      <c r="E42" s="90">
        <f>E40/D40/E41*10000</f>
        <v>107.64640815540805</v>
      </c>
      <c r="F42" s="90">
        <f>F40/E40/F41*10000</f>
        <v>105.70559047022813</v>
      </c>
      <c r="G42" s="90">
        <f>G40/F40/G41*10000</f>
        <v>105.33090588522388</v>
      </c>
      <c r="H42" s="91">
        <f>H40/G40/H41*10000</f>
        <v>105.53897869182796</v>
      </c>
    </row>
    <row r="43" spans="1:8" ht="106.5" customHeight="1">
      <c r="A43" s="191" t="s">
        <v>30</v>
      </c>
      <c r="B43" s="89" t="s">
        <v>291</v>
      </c>
      <c r="C43" s="8" t="s">
        <v>58</v>
      </c>
      <c r="D43" s="90">
        <v>0</v>
      </c>
      <c r="E43" s="90">
        <f>D43*E44*E45/10000</f>
        <v>0</v>
      </c>
      <c r="F43" s="90">
        <f>E43*F44*F45/10000</f>
        <v>0</v>
      </c>
      <c r="G43" s="90">
        <f>F43*G44*G45/10000</f>
        <v>0</v>
      </c>
      <c r="H43" s="91">
        <f>G43*H44*H45/10000</f>
        <v>0</v>
      </c>
    </row>
    <row r="44" spans="1:9" ht="79.5" customHeight="1">
      <c r="A44" s="191"/>
      <c r="B44" s="92" t="s">
        <v>59</v>
      </c>
      <c r="C44" s="8" t="s">
        <v>55</v>
      </c>
      <c r="D44" s="90"/>
      <c r="E44" s="90"/>
      <c r="F44" s="90"/>
      <c r="G44" s="90"/>
      <c r="H44" s="91"/>
      <c r="I44" s="1"/>
    </row>
    <row r="45" spans="1:8" ht="60.75" customHeight="1">
      <c r="A45" s="191"/>
      <c r="B45" s="89" t="s">
        <v>60</v>
      </c>
      <c r="C45" s="8" t="s">
        <v>57</v>
      </c>
      <c r="D45" s="90"/>
      <c r="E45" s="90"/>
      <c r="F45" s="90"/>
      <c r="G45" s="90"/>
      <c r="H45" s="91"/>
    </row>
    <row r="46" spans="1:8" ht="119.25" customHeight="1">
      <c r="A46" s="192">
        <v>3</v>
      </c>
      <c r="B46" s="89" t="s">
        <v>292</v>
      </c>
      <c r="C46" s="8" t="s">
        <v>58</v>
      </c>
      <c r="D46" s="90">
        <f>D50+D59+D62+D65+D68+D71+D74+D77+D80+D83+D86+D89+D92+D95+D53+D56+D98+D101+D104+D107+D110+D113+D116+D119</f>
        <v>2357161</v>
      </c>
      <c r="E46" s="90">
        <f>E50+E59+E62+E65+E68+E71+E74+E77+E80+E83+E86+E89+E92+E95+E53+E56+E98+E101+E104+E107+E110+E113+E116+E119</f>
        <v>2559064.95168</v>
      </c>
      <c r="F46" s="90">
        <f>F50+F59+F62+F65+F68+F71+F74+F77+F80+F83+F86+F89+F92+F95+F53+F56+F98+F101+F104+F107+F110+F113+F116+F119</f>
        <v>2963211.1474832064</v>
      </c>
      <c r="G46" s="90">
        <f>G50+G59+G62+G65+G68+G71+G74+G77+G80+G83+G86+G89+G92+G95+G53+G56+G98+G101+G104+G107+G110+G113+G116+G119</f>
        <v>3215157.0752701834</v>
      </c>
      <c r="H46" s="91">
        <f>H50+H59+H62+H65+H68+H71+H74+H77+H80+H83+H86+H89+H92+H95+H53+H56+H98+H101+H104+H107+H110+H113+H116+H119</f>
        <v>3538989.9683290855</v>
      </c>
    </row>
    <row r="47" spans="1:8" ht="73.5" customHeight="1">
      <c r="A47" s="192"/>
      <c r="B47" s="89" t="s">
        <v>61</v>
      </c>
      <c r="C47" s="8" t="s">
        <v>55</v>
      </c>
      <c r="D47" s="90">
        <v>104</v>
      </c>
      <c r="E47" s="90">
        <f>(D50*E51+D59*E60+D62*E63+D65*E66+D68*E69+D71*E72+D74*E75+D77*E78+D80*E81+D83*E84+D86*E87+D89*E90+D92*E93+D95*E96)/D46</f>
        <v>103.70697377056553</v>
      </c>
      <c r="F47" s="90">
        <f>(E50*F51+E59*F60+E62*F63+E65*F66+E68*F69+E71*F72+E74*F75+E77*F78+E80*F81+E83*F84+E86*F87+E89*F90+E92*F93+E95*F96)/E46</f>
        <v>112.35660303741211</v>
      </c>
      <c r="G47" s="90">
        <f>(F50*G51+F59*G60+F62*G63+F65*G66+F68*G69+F71*G72+F74*G75+F77*G78+F80*G81+F83*G84+F86*G87+F89*G90+F92*G93+F95*G96)/F46</f>
        <v>105.57274484937089</v>
      </c>
      <c r="H47" s="91">
        <f>(G50*H51+G59*H60+G62*H63+G65*H66+G68*H69+G71*H72+G74*H75+G77*H78+G80*H81+G83*H84+G86*H87+G89*H90+G92*H93+G95*H96)/G46</f>
        <v>106.77024957709108</v>
      </c>
    </row>
    <row r="48" spans="1:8" ht="64.5" customHeight="1">
      <c r="A48" s="192"/>
      <c r="B48" s="89" t="s">
        <v>60</v>
      </c>
      <c r="C48" s="8" t="s">
        <v>57</v>
      </c>
      <c r="D48" s="90">
        <v>112.3</v>
      </c>
      <c r="E48" s="90">
        <f>E46/D46/E47*10000</f>
        <v>104.68491396137074</v>
      </c>
      <c r="F48" s="90">
        <f>F46/E46/F47*10000</f>
        <v>103.05823243930189</v>
      </c>
      <c r="G48" s="90">
        <f>G46/F46/G47*10000</f>
        <v>102.77507043317003</v>
      </c>
      <c r="H48" s="91">
        <f>H46/G46/H47*10000</f>
        <v>103.0924542322307</v>
      </c>
    </row>
    <row r="49" spans="1:8" ht="39" customHeight="1">
      <c r="A49" s="128"/>
      <c r="B49" s="193" t="s">
        <v>62</v>
      </c>
      <c r="C49" s="194"/>
      <c r="D49" s="194"/>
      <c r="E49" s="194"/>
      <c r="F49" s="194"/>
      <c r="G49" s="194"/>
      <c r="H49" s="195"/>
    </row>
    <row r="50" spans="1:8" ht="50.25" customHeight="1">
      <c r="A50" s="166" t="s">
        <v>63</v>
      </c>
      <c r="B50" s="89" t="s">
        <v>64</v>
      </c>
      <c r="C50" s="42" t="s">
        <v>58</v>
      </c>
      <c r="D50" s="94">
        <v>1828005</v>
      </c>
      <c r="E50" s="90">
        <f>D50*E51*E52/10000</f>
        <v>2024946.9466799998</v>
      </c>
      <c r="F50" s="90">
        <f>E50*F51*F52/10000</f>
        <v>2196419.4541248623</v>
      </c>
      <c r="G50" s="90">
        <f>F50*G51*G52/10000</f>
        <v>2380110.405912233</v>
      </c>
      <c r="H50" s="91">
        <f>G50*H51*H52/10000</f>
        <v>2584152.510790277</v>
      </c>
    </row>
    <row r="51" spans="1:8" ht="69.75" customHeight="1">
      <c r="A51" s="166"/>
      <c r="B51" s="89" t="s">
        <v>61</v>
      </c>
      <c r="C51" s="42" t="s">
        <v>55</v>
      </c>
      <c r="D51" s="90">
        <v>97.7</v>
      </c>
      <c r="E51" s="90">
        <v>104.8</v>
      </c>
      <c r="F51" s="90">
        <v>104.8</v>
      </c>
      <c r="G51" s="90">
        <v>104.8</v>
      </c>
      <c r="H51" s="91">
        <v>104.8</v>
      </c>
    </row>
    <row r="52" spans="1:8" ht="54" customHeight="1">
      <c r="A52" s="166"/>
      <c r="B52" s="89" t="s">
        <v>60</v>
      </c>
      <c r="C52" s="42" t="s">
        <v>57</v>
      </c>
      <c r="D52" s="90">
        <v>101.1</v>
      </c>
      <c r="E52" s="90">
        <v>105.7</v>
      </c>
      <c r="F52" s="90">
        <v>103.5</v>
      </c>
      <c r="G52" s="90">
        <v>103.4</v>
      </c>
      <c r="H52" s="91">
        <v>103.6</v>
      </c>
    </row>
    <row r="53" spans="1:8" ht="54" customHeight="1">
      <c r="A53" s="166" t="s">
        <v>65</v>
      </c>
      <c r="B53" s="89" t="s">
        <v>66</v>
      </c>
      <c r="C53" s="42" t="s">
        <v>58</v>
      </c>
      <c r="D53" s="90"/>
      <c r="E53" s="90">
        <f>D53*E54*E55/10000</f>
        <v>0</v>
      </c>
      <c r="F53" s="90">
        <f>E53*F54*F55/10000</f>
        <v>0</v>
      </c>
      <c r="G53" s="90">
        <f>F53*G54*G55/10000</f>
        <v>0</v>
      </c>
      <c r="H53" s="91">
        <f>G53*H54*H55/10000</f>
        <v>0</v>
      </c>
    </row>
    <row r="54" spans="1:8" ht="72.75" customHeight="1">
      <c r="A54" s="166"/>
      <c r="B54" s="89" t="s">
        <v>61</v>
      </c>
      <c r="C54" s="42" t="s">
        <v>55</v>
      </c>
      <c r="D54" s="90"/>
      <c r="E54" s="90"/>
      <c r="F54" s="90"/>
      <c r="G54" s="90"/>
      <c r="H54" s="91"/>
    </row>
    <row r="55" spans="1:8" ht="53.25" customHeight="1">
      <c r="A55" s="166"/>
      <c r="B55" s="89" t="s">
        <v>60</v>
      </c>
      <c r="C55" s="42" t="s">
        <v>57</v>
      </c>
      <c r="D55" s="90"/>
      <c r="E55" s="90"/>
      <c r="F55" s="90"/>
      <c r="G55" s="90"/>
      <c r="H55" s="91"/>
    </row>
    <row r="56" spans="1:8" ht="56.25" customHeight="1">
      <c r="A56" s="166" t="s">
        <v>67</v>
      </c>
      <c r="B56" s="89" t="s">
        <v>68</v>
      </c>
      <c r="C56" s="42" t="s">
        <v>58</v>
      </c>
      <c r="D56" s="90"/>
      <c r="E56" s="90">
        <f>D56*E57*E58/10000</f>
        <v>0</v>
      </c>
      <c r="F56" s="90">
        <f>E56*F57*F58/10000</f>
        <v>0</v>
      </c>
      <c r="G56" s="90">
        <f>F56*G57*G58/10000</f>
        <v>0</v>
      </c>
      <c r="H56" s="91">
        <f>G56*H57*H58/10000</f>
        <v>0</v>
      </c>
    </row>
    <row r="57" spans="1:8" ht="71.25" customHeight="1">
      <c r="A57" s="166"/>
      <c r="B57" s="89" t="s">
        <v>61</v>
      </c>
      <c r="C57" s="42" t="s">
        <v>55</v>
      </c>
      <c r="D57" s="90"/>
      <c r="E57" s="90"/>
      <c r="F57" s="90"/>
      <c r="G57" s="90"/>
      <c r="H57" s="91"/>
    </row>
    <row r="58" spans="1:8" ht="55.5" customHeight="1">
      <c r="A58" s="166"/>
      <c r="B58" s="89" t="s">
        <v>60</v>
      </c>
      <c r="C58" s="42" t="s">
        <v>57</v>
      </c>
      <c r="D58" s="90"/>
      <c r="E58" s="90"/>
      <c r="F58" s="90"/>
      <c r="G58" s="90"/>
      <c r="H58" s="91"/>
    </row>
    <row r="59" spans="1:8" ht="58.5" customHeight="1">
      <c r="A59" s="166" t="s">
        <v>69</v>
      </c>
      <c r="B59" s="89" t="s">
        <v>70</v>
      </c>
      <c r="C59" s="42" t="s">
        <v>58</v>
      </c>
      <c r="D59" s="94"/>
      <c r="E59" s="90">
        <f>D59*E60*E61/10000</f>
        <v>0</v>
      </c>
      <c r="F59" s="90">
        <f>E59*F60*F61/10000</f>
        <v>0</v>
      </c>
      <c r="G59" s="90">
        <f>F59*G60*G61/10000</f>
        <v>0</v>
      </c>
      <c r="H59" s="91">
        <f>G59*H60*H61/10000</f>
        <v>0</v>
      </c>
    </row>
    <row r="60" spans="1:8" ht="74.25" customHeight="1">
      <c r="A60" s="166"/>
      <c r="B60" s="89" t="s">
        <v>61</v>
      </c>
      <c r="C60" s="42" t="s">
        <v>55</v>
      </c>
      <c r="D60" s="90"/>
      <c r="E60" s="90"/>
      <c r="F60" s="90"/>
      <c r="G60" s="90"/>
      <c r="H60" s="91"/>
    </row>
    <row r="61" spans="1:8" ht="58.5" customHeight="1">
      <c r="A61" s="166"/>
      <c r="B61" s="89" t="s">
        <v>60</v>
      </c>
      <c r="C61" s="42" t="s">
        <v>57</v>
      </c>
      <c r="D61" s="90"/>
      <c r="E61" s="90"/>
      <c r="F61" s="90"/>
      <c r="G61" s="90"/>
      <c r="H61" s="91"/>
    </row>
    <row r="62" spans="1:8" ht="55.5" customHeight="1">
      <c r="A62" s="166" t="s">
        <v>71</v>
      </c>
      <c r="B62" s="89" t="s">
        <v>72</v>
      </c>
      <c r="C62" s="42" t="s">
        <v>58</v>
      </c>
      <c r="D62" s="94"/>
      <c r="E62" s="90">
        <f>D62*E63*E64/10000</f>
        <v>0</v>
      </c>
      <c r="F62" s="90">
        <f>E62*F63*F64/10000</f>
        <v>0</v>
      </c>
      <c r="G62" s="90">
        <f>F62*G63*G64/10000</f>
        <v>0</v>
      </c>
      <c r="H62" s="91">
        <f>G62*H63*H64/10000</f>
        <v>0</v>
      </c>
    </row>
    <row r="63" spans="1:8" ht="72.75" customHeight="1">
      <c r="A63" s="166"/>
      <c r="B63" s="89" t="s">
        <v>61</v>
      </c>
      <c r="C63" s="42" t="s">
        <v>55</v>
      </c>
      <c r="D63" s="90"/>
      <c r="E63" s="90"/>
      <c r="F63" s="90"/>
      <c r="G63" s="90"/>
      <c r="H63" s="91"/>
    </row>
    <row r="64" spans="1:8" ht="62.25" customHeight="1">
      <c r="A64" s="166"/>
      <c r="B64" s="89" t="s">
        <v>60</v>
      </c>
      <c r="C64" s="42" t="s">
        <v>57</v>
      </c>
      <c r="D64" s="90"/>
      <c r="E64" s="90"/>
      <c r="F64" s="90"/>
      <c r="G64" s="90"/>
      <c r="H64" s="91"/>
    </row>
    <row r="65" spans="1:8" ht="56.25" customHeight="1">
      <c r="A65" s="166" t="s">
        <v>73</v>
      </c>
      <c r="B65" s="89" t="s">
        <v>74</v>
      </c>
      <c r="C65" s="42" t="s">
        <v>58</v>
      </c>
      <c r="D65" s="94"/>
      <c r="E65" s="90">
        <f>D65*E66*E67/10000</f>
        <v>0</v>
      </c>
      <c r="F65" s="90">
        <f>E65*F66*F67/10000</f>
        <v>0</v>
      </c>
      <c r="G65" s="90">
        <f>F65*G66*G67/10000</f>
        <v>0</v>
      </c>
      <c r="H65" s="91">
        <f>G65*H66*H67/10000</f>
        <v>0</v>
      </c>
    </row>
    <row r="66" spans="1:8" ht="74.25" customHeight="1">
      <c r="A66" s="166"/>
      <c r="B66" s="89" t="s">
        <v>61</v>
      </c>
      <c r="C66" s="42" t="s">
        <v>55</v>
      </c>
      <c r="D66" s="90"/>
      <c r="E66" s="90"/>
      <c r="F66" s="90"/>
      <c r="G66" s="90"/>
      <c r="H66" s="91"/>
    </row>
    <row r="67" spans="1:8" ht="61.5" customHeight="1">
      <c r="A67" s="166"/>
      <c r="B67" s="89" t="s">
        <v>60</v>
      </c>
      <c r="C67" s="42" t="s">
        <v>57</v>
      </c>
      <c r="D67" s="90"/>
      <c r="E67" s="90"/>
      <c r="F67" s="90"/>
      <c r="G67" s="90"/>
      <c r="H67" s="91"/>
    </row>
    <row r="68" spans="1:8" ht="87.75" customHeight="1">
      <c r="A68" s="166" t="s">
        <v>75</v>
      </c>
      <c r="B68" s="89" t="s">
        <v>76</v>
      </c>
      <c r="C68" s="42" t="s">
        <v>58</v>
      </c>
      <c r="D68" s="94"/>
      <c r="E68" s="90">
        <f>D68*E69*E70/10000</f>
        <v>0</v>
      </c>
      <c r="F68" s="90">
        <f>E68*F69*F70/10000</f>
        <v>0</v>
      </c>
      <c r="G68" s="90">
        <f>F68*G69*G70/10000</f>
        <v>0</v>
      </c>
      <c r="H68" s="91">
        <f>G68*H69*H70/10000</f>
        <v>0</v>
      </c>
    </row>
    <row r="69" spans="1:8" ht="76.5" customHeight="1">
      <c r="A69" s="166"/>
      <c r="B69" s="89" t="s">
        <v>61</v>
      </c>
      <c r="C69" s="42" t="s">
        <v>55</v>
      </c>
      <c r="D69" s="90"/>
      <c r="E69" s="90"/>
      <c r="F69" s="90"/>
      <c r="G69" s="90"/>
      <c r="H69" s="91"/>
    </row>
    <row r="70" spans="1:8" ht="57" customHeight="1">
      <c r="A70" s="166"/>
      <c r="B70" s="89" t="s">
        <v>60</v>
      </c>
      <c r="C70" s="42" t="s">
        <v>57</v>
      </c>
      <c r="D70" s="90"/>
      <c r="E70" s="90"/>
      <c r="F70" s="90"/>
      <c r="G70" s="90"/>
      <c r="H70" s="91"/>
    </row>
    <row r="71" spans="1:8" ht="58.5" customHeight="1">
      <c r="A71" s="166" t="s">
        <v>77</v>
      </c>
      <c r="B71" s="89" t="s">
        <v>78</v>
      </c>
      <c r="C71" s="42" t="s">
        <v>58</v>
      </c>
      <c r="D71" s="94"/>
      <c r="E71" s="90">
        <f>D71*E72*E73/10000</f>
        <v>0</v>
      </c>
      <c r="F71" s="90">
        <f>E71*F72*F73/10000</f>
        <v>0</v>
      </c>
      <c r="G71" s="90">
        <f>F71*G72*G73/10000</f>
        <v>0</v>
      </c>
      <c r="H71" s="91">
        <f>G71*H72*H73/10000</f>
        <v>0</v>
      </c>
    </row>
    <row r="72" spans="1:8" ht="78" customHeight="1">
      <c r="A72" s="166"/>
      <c r="B72" s="89" t="s">
        <v>61</v>
      </c>
      <c r="C72" s="42" t="s">
        <v>55</v>
      </c>
      <c r="D72" s="90"/>
      <c r="E72" s="90"/>
      <c r="F72" s="90"/>
      <c r="G72" s="90"/>
      <c r="H72" s="91"/>
    </row>
    <row r="73" spans="1:8" ht="54" customHeight="1">
      <c r="A73" s="166"/>
      <c r="B73" s="89" t="s">
        <v>60</v>
      </c>
      <c r="C73" s="42" t="s">
        <v>57</v>
      </c>
      <c r="D73" s="90"/>
      <c r="E73" s="90"/>
      <c r="F73" s="90"/>
      <c r="G73" s="90"/>
      <c r="H73" s="91"/>
    </row>
    <row r="74" spans="1:8" ht="62.25" customHeight="1">
      <c r="A74" s="166" t="s">
        <v>79</v>
      </c>
      <c r="B74" s="89" t="s">
        <v>80</v>
      </c>
      <c r="C74" s="42" t="s">
        <v>58</v>
      </c>
      <c r="D74" s="94"/>
      <c r="E74" s="90">
        <f>D74*E75*E76/10000</f>
        <v>0</v>
      </c>
      <c r="F74" s="90">
        <f>E74*F75*F76/10000</f>
        <v>0</v>
      </c>
      <c r="G74" s="90">
        <f>F74*G75*G76/10000</f>
        <v>0</v>
      </c>
      <c r="H74" s="91">
        <f>G74*H75*H76/10000</f>
        <v>0</v>
      </c>
    </row>
    <row r="75" spans="1:8" ht="75" customHeight="1">
      <c r="A75" s="166"/>
      <c r="B75" s="89" t="s">
        <v>61</v>
      </c>
      <c r="C75" s="42" t="s">
        <v>55</v>
      </c>
      <c r="D75" s="90"/>
      <c r="E75" s="90"/>
      <c r="F75" s="90"/>
      <c r="G75" s="90"/>
      <c r="H75" s="91"/>
    </row>
    <row r="76" spans="1:8" ht="52.5" customHeight="1">
      <c r="A76" s="166"/>
      <c r="B76" s="89" t="s">
        <v>60</v>
      </c>
      <c r="C76" s="42" t="s">
        <v>57</v>
      </c>
      <c r="D76" s="90"/>
      <c r="E76" s="90"/>
      <c r="F76" s="90"/>
      <c r="G76" s="90"/>
      <c r="H76" s="91"/>
    </row>
    <row r="77" spans="1:8" ht="55.5" customHeight="1">
      <c r="A77" s="166" t="s">
        <v>81</v>
      </c>
      <c r="B77" s="89" t="s">
        <v>82</v>
      </c>
      <c r="C77" s="42" t="s">
        <v>58</v>
      </c>
      <c r="D77" s="94"/>
      <c r="E77" s="90">
        <f>D77*E78*E79/10000</f>
        <v>0</v>
      </c>
      <c r="F77" s="90">
        <f>E77*F78*F79/10000</f>
        <v>0</v>
      </c>
      <c r="G77" s="90">
        <f>F77*G78*G79/10000</f>
        <v>0</v>
      </c>
      <c r="H77" s="91">
        <f>G77*H78*H79/10000</f>
        <v>0</v>
      </c>
    </row>
    <row r="78" spans="1:8" ht="72.75" customHeight="1">
      <c r="A78" s="166"/>
      <c r="B78" s="89" t="s">
        <v>61</v>
      </c>
      <c r="C78" s="42" t="s">
        <v>55</v>
      </c>
      <c r="D78" s="90"/>
      <c r="E78" s="90"/>
      <c r="F78" s="90"/>
      <c r="G78" s="90"/>
      <c r="H78" s="91"/>
    </row>
    <row r="79" spans="1:8" ht="56.25" customHeight="1">
      <c r="A79" s="166"/>
      <c r="B79" s="89" t="s">
        <v>60</v>
      </c>
      <c r="C79" s="42" t="s">
        <v>57</v>
      </c>
      <c r="D79" s="90"/>
      <c r="E79" s="90"/>
      <c r="F79" s="90"/>
      <c r="G79" s="90"/>
      <c r="H79" s="91"/>
    </row>
    <row r="80" spans="1:8" ht="58.5" customHeight="1">
      <c r="A80" s="166" t="s">
        <v>83</v>
      </c>
      <c r="B80" s="89" t="s">
        <v>84</v>
      </c>
      <c r="C80" s="42" t="s">
        <v>58</v>
      </c>
      <c r="D80" s="94"/>
      <c r="E80" s="90">
        <f>D80*E81*E82/10000</f>
        <v>0</v>
      </c>
      <c r="F80" s="90">
        <f>E80*F81*F82/10000</f>
        <v>0</v>
      </c>
      <c r="G80" s="90">
        <f>F80*G81*G82/10000</f>
        <v>0</v>
      </c>
      <c r="H80" s="91">
        <f>G80*H81*H82/10000</f>
        <v>0</v>
      </c>
    </row>
    <row r="81" spans="1:8" ht="69.75" customHeight="1">
      <c r="A81" s="166"/>
      <c r="B81" s="89" t="s">
        <v>61</v>
      </c>
      <c r="C81" s="42" t="s">
        <v>55</v>
      </c>
      <c r="D81" s="90"/>
      <c r="E81" s="90"/>
      <c r="F81" s="90"/>
      <c r="G81" s="90"/>
      <c r="H81" s="91"/>
    </row>
    <row r="82" spans="1:8" ht="55.5" customHeight="1">
      <c r="A82" s="166"/>
      <c r="B82" s="89" t="s">
        <v>60</v>
      </c>
      <c r="C82" s="42" t="s">
        <v>57</v>
      </c>
      <c r="D82" s="90"/>
      <c r="E82" s="90"/>
      <c r="F82" s="90"/>
      <c r="G82" s="90"/>
      <c r="H82" s="91"/>
    </row>
    <row r="83" spans="1:8" ht="61.5" customHeight="1">
      <c r="A83" s="166" t="s">
        <v>85</v>
      </c>
      <c r="B83" s="89" t="s">
        <v>86</v>
      </c>
      <c r="C83" s="42" t="s">
        <v>58</v>
      </c>
      <c r="D83" s="94">
        <v>26800</v>
      </c>
      <c r="E83" s="90">
        <f>D83*E84*E85/10000</f>
        <v>39422.934</v>
      </c>
      <c r="F83" s="90">
        <f>E83*F84*F85/10000</f>
        <v>245034.82319436</v>
      </c>
      <c r="G83" s="90">
        <f>F83*G84*G85/10000</f>
        <v>289101.1506931641</v>
      </c>
      <c r="H83" s="91">
        <f>G83*H84*H85/10000</f>
        <v>376245.4887489059</v>
      </c>
    </row>
    <row r="84" spans="1:8" ht="74.25" customHeight="1">
      <c r="A84" s="166"/>
      <c r="B84" s="89" t="s">
        <v>61</v>
      </c>
      <c r="C84" s="42" t="s">
        <v>55</v>
      </c>
      <c r="D84" s="90"/>
      <c r="E84" s="90">
        <v>145.5</v>
      </c>
      <c r="F84" s="90">
        <v>615.4</v>
      </c>
      <c r="G84" s="90">
        <v>116.7</v>
      </c>
      <c r="H84" s="91">
        <v>128.6</v>
      </c>
    </row>
    <row r="85" spans="1:8" ht="54.75" customHeight="1">
      <c r="A85" s="166"/>
      <c r="B85" s="89" t="s">
        <v>60</v>
      </c>
      <c r="C85" s="42" t="s">
        <v>57</v>
      </c>
      <c r="D85" s="90"/>
      <c r="E85" s="90">
        <v>101.1</v>
      </c>
      <c r="F85" s="90">
        <v>101</v>
      </c>
      <c r="G85" s="90">
        <v>101.1</v>
      </c>
      <c r="H85" s="91">
        <v>101.2</v>
      </c>
    </row>
    <row r="86" spans="1:8" ht="56.25" customHeight="1">
      <c r="A86" s="166" t="s">
        <v>87</v>
      </c>
      <c r="B86" s="89" t="s">
        <v>88</v>
      </c>
      <c r="C86" s="42" t="s">
        <v>58</v>
      </c>
      <c r="D86" s="94"/>
      <c r="E86" s="90">
        <f>D86*E87*E88/10000</f>
        <v>0</v>
      </c>
      <c r="F86" s="90">
        <f>E86*F87*F88/10000</f>
        <v>0</v>
      </c>
      <c r="G86" s="90">
        <f>F86*G87*G88/10000</f>
        <v>0</v>
      </c>
      <c r="H86" s="91">
        <f>G86*H87*H88/10000</f>
        <v>0</v>
      </c>
    </row>
    <row r="87" spans="1:8" ht="72" customHeight="1">
      <c r="A87" s="166"/>
      <c r="B87" s="89" t="s">
        <v>61</v>
      </c>
      <c r="C87" s="42" t="s">
        <v>55</v>
      </c>
      <c r="D87" s="90"/>
      <c r="E87" s="90"/>
      <c r="F87" s="90"/>
      <c r="G87" s="90"/>
      <c r="H87" s="91"/>
    </row>
    <row r="88" spans="1:8" ht="57.75" customHeight="1">
      <c r="A88" s="166"/>
      <c r="B88" s="89" t="s">
        <v>60</v>
      </c>
      <c r="C88" s="42" t="s">
        <v>57</v>
      </c>
      <c r="D88" s="90"/>
      <c r="E88" s="90"/>
      <c r="F88" s="90"/>
      <c r="G88" s="90"/>
      <c r="H88" s="91"/>
    </row>
    <row r="89" spans="1:8" ht="59.25" customHeight="1">
      <c r="A89" s="166" t="s">
        <v>89</v>
      </c>
      <c r="B89" s="89" t="s">
        <v>90</v>
      </c>
      <c r="C89" s="42" t="s">
        <v>58</v>
      </c>
      <c r="D89" s="94"/>
      <c r="E89" s="90">
        <f>D89*E90*E91/10000</f>
        <v>0</v>
      </c>
      <c r="F89" s="90">
        <f>E89*F90*F91/10000</f>
        <v>0</v>
      </c>
      <c r="G89" s="90">
        <f>F89*G90*G91/10000</f>
        <v>0</v>
      </c>
      <c r="H89" s="91">
        <f>G89*H90*H91/10000</f>
        <v>0</v>
      </c>
    </row>
    <row r="90" spans="1:8" ht="71.25" customHeight="1">
      <c r="A90" s="166"/>
      <c r="B90" s="89" t="s">
        <v>61</v>
      </c>
      <c r="C90" s="42" t="s">
        <v>55</v>
      </c>
      <c r="D90" s="90"/>
      <c r="E90" s="90"/>
      <c r="F90" s="90"/>
      <c r="G90" s="90"/>
      <c r="H90" s="91"/>
    </row>
    <row r="91" spans="1:8" ht="55.5" customHeight="1">
      <c r="A91" s="166"/>
      <c r="B91" s="89" t="s">
        <v>60</v>
      </c>
      <c r="C91" s="42" t="s">
        <v>57</v>
      </c>
      <c r="D91" s="90"/>
      <c r="E91" s="90"/>
      <c r="F91" s="90"/>
      <c r="G91" s="90"/>
      <c r="H91" s="91"/>
    </row>
    <row r="92" spans="1:8" ht="54.75" customHeight="1">
      <c r="A92" s="166" t="s">
        <v>91</v>
      </c>
      <c r="B92" s="89" t="s">
        <v>92</v>
      </c>
      <c r="C92" s="42" t="s">
        <v>58</v>
      </c>
      <c r="D92" s="94"/>
      <c r="E92" s="90">
        <f>D92*E93*E94/10000</f>
        <v>0</v>
      </c>
      <c r="F92" s="90">
        <f>E92*F93*F94/10000</f>
        <v>0</v>
      </c>
      <c r="G92" s="90">
        <f>F92*G93*G94/10000</f>
        <v>0</v>
      </c>
      <c r="H92" s="91">
        <f>G92*H93*H94/10000</f>
        <v>0</v>
      </c>
    </row>
    <row r="93" spans="1:8" ht="69.75" customHeight="1">
      <c r="A93" s="166"/>
      <c r="B93" s="89" t="s">
        <v>61</v>
      </c>
      <c r="C93" s="42" t="s">
        <v>55</v>
      </c>
      <c r="D93" s="90"/>
      <c r="E93" s="90"/>
      <c r="F93" s="90"/>
      <c r="G93" s="90"/>
      <c r="H93" s="91"/>
    </row>
    <row r="94" spans="1:8" ht="54.75" customHeight="1">
      <c r="A94" s="166"/>
      <c r="B94" s="89" t="s">
        <v>60</v>
      </c>
      <c r="C94" s="42" t="s">
        <v>57</v>
      </c>
      <c r="D94" s="90"/>
      <c r="E94" s="90"/>
      <c r="F94" s="90"/>
      <c r="G94" s="90"/>
      <c r="H94" s="91"/>
    </row>
    <row r="95" spans="1:8" ht="60.75" customHeight="1">
      <c r="A95" s="166" t="s">
        <v>93</v>
      </c>
      <c r="B95" s="89" t="s">
        <v>94</v>
      </c>
      <c r="C95" s="42" t="s">
        <v>58</v>
      </c>
      <c r="D95" s="94">
        <v>502356</v>
      </c>
      <c r="E95" s="90">
        <f>D95*E96*E97/10000</f>
        <v>494695.071</v>
      </c>
      <c r="F95" s="90">
        <f>E95*F96*F97/10000</f>
        <v>521756.870163984</v>
      </c>
      <c r="G95" s="90">
        <f>F95*G96*G97/10000</f>
        <v>545945.5186647862</v>
      </c>
      <c r="H95" s="91">
        <f>G95*H96*H97/10000</f>
        <v>578591.9687899031</v>
      </c>
    </row>
    <row r="96" spans="1:8" ht="71.25" customHeight="1">
      <c r="A96" s="166"/>
      <c r="B96" s="89" t="s">
        <v>61</v>
      </c>
      <c r="C96" s="42" t="s">
        <v>55</v>
      </c>
      <c r="D96" s="90">
        <v>85.4</v>
      </c>
      <c r="E96" s="90">
        <v>97.5</v>
      </c>
      <c r="F96" s="90">
        <v>103.2</v>
      </c>
      <c r="G96" s="90">
        <v>103.6</v>
      </c>
      <c r="H96" s="91">
        <v>103.8</v>
      </c>
    </row>
    <row r="97" spans="1:8" ht="57" customHeight="1">
      <c r="A97" s="166"/>
      <c r="B97" s="89" t="s">
        <v>60</v>
      </c>
      <c r="C97" s="42" t="s">
        <v>57</v>
      </c>
      <c r="D97" s="90">
        <v>101</v>
      </c>
      <c r="E97" s="90">
        <v>101</v>
      </c>
      <c r="F97" s="90">
        <v>102.2</v>
      </c>
      <c r="G97" s="90">
        <v>101</v>
      </c>
      <c r="H97" s="91">
        <v>102.1</v>
      </c>
    </row>
    <row r="98" spans="1:8" ht="59.25" customHeight="1">
      <c r="A98" s="166" t="s">
        <v>95</v>
      </c>
      <c r="B98" s="89" t="s">
        <v>96</v>
      </c>
      <c r="C98" s="42" t="s">
        <v>58</v>
      </c>
      <c r="D98" s="94"/>
      <c r="E98" s="90">
        <f>D98*E99*E100/10000</f>
        <v>0</v>
      </c>
      <c r="F98" s="90">
        <f>E98*F99*F100/10000</f>
        <v>0</v>
      </c>
      <c r="G98" s="90">
        <f>F98*G99*G100/10000</f>
        <v>0</v>
      </c>
      <c r="H98" s="91">
        <f>G98*H99*H100/10000</f>
        <v>0</v>
      </c>
    </row>
    <row r="99" spans="1:8" ht="71.25" customHeight="1">
      <c r="A99" s="166"/>
      <c r="B99" s="89" t="s">
        <v>61</v>
      </c>
      <c r="C99" s="42" t="s">
        <v>55</v>
      </c>
      <c r="D99" s="90"/>
      <c r="E99" s="90"/>
      <c r="F99" s="90"/>
      <c r="G99" s="90"/>
      <c r="H99" s="91"/>
    </row>
    <row r="100" spans="1:8" ht="54.75" customHeight="1">
      <c r="A100" s="166"/>
      <c r="B100" s="89" t="s">
        <v>60</v>
      </c>
      <c r="C100" s="42" t="s">
        <v>57</v>
      </c>
      <c r="D100" s="90"/>
      <c r="E100" s="90"/>
      <c r="F100" s="90"/>
      <c r="G100" s="90"/>
      <c r="H100" s="91"/>
    </row>
    <row r="101" spans="1:8" ht="51" customHeight="1">
      <c r="A101" s="166" t="s">
        <v>97</v>
      </c>
      <c r="B101" s="89" t="s">
        <v>98</v>
      </c>
      <c r="C101" s="42" t="s">
        <v>58</v>
      </c>
      <c r="D101" s="94"/>
      <c r="E101" s="90">
        <f>D101*E102*E103/10000</f>
        <v>0</v>
      </c>
      <c r="F101" s="90">
        <f>E101*F102*F103/10000</f>
        <v>0</v>
      </c>
      <c r="G101" s="90">
        <f>F101*G102*G103/10000</f>
        <v>0</v>
      </c>
      <c r="H101" s="91">
        <f>G101*H102*H103/10000</f>
        <v>0</v>
      </c>
    </row>
    <row r="102" spans="1:8" ht="75.75" customHeight="1">
      <c r="A102" s="166"/>
      <c r="B102" s="89" t="s">
        <v>61</v>
      </c>
      <c r="C102" s="42" t="s">
        <v>55</v>
      </c>
      <c r="D102" s="90"/>
      <c r="E102" s="90"/>
      <c r="F102" s="90"/>
      <c r="G102" s="90"/>
      <c r="H102" s="91"/>
    </row>
    <row r="103" spans="1:8" ht="57" customHeight="1">
      <c r="A103" s="166"/>
      <c r="B103" s="89" t="s">
        <v>60</v>
      </c>
      <c r="C103" s="42" t="s">
        <v>57</v>
      </c>
      <c r="D103" s="90"/>
      <c r="E103" s="90"/>
      <c r="F103" s="90"/>
      <c r="G103" s="90"/>
      <c r="H103" s="91"/>
    </row>
    <row r="104" spans="1:8" ht="66" customHeight="1">
      <c r="A104" s="166" t="s">
        <v>99</v>
      </c>
      <c r="B104" s="89" t="s">
        <v>100</v>
      </c>
      <c r="C104" s="42" t="s">
        <v>58</v>
      </c>
      <c r="D104" s="90"/>
      <c r="E104" s="90">
        <f>D104*E105*E106/10000</f>
        <v>0</v>
      </c>
      <c r="F104" s="90">
        <f>E104*F105*F106/10000</f>
        <v>0</v>
      </c>
      <c r="G104" s="90">
        <f>F104*G105*G106/10000</f>
        <v>0</v>
      </c>
      <c r="H104" s="91">
        <f>G104*H105*H106/10000</f>
        <v>0</v>
      </c>
    </row>
    <row r="105" spans="1:8" ht="75.75" customHeight="1">
      <c r="A105" s="166"/>
      <c r="B105" s="89" t="s">
        <v>61</v>
      </c>
      <c r="C105" s="42" t="s">
        <v>55</v>
      </c>
      <c r="D105" s="90"/>
      <c r="E105" s="90"/>
      <c r="F105" s="90"/>
      <c r="G105" s="90"/>
      <c r="H105" s="91"/>
    </row>
    <row r="106" spans="1:8" ht="60.75" customHeight="1">
      <c r="A106" s="166"/>
      <c r="B106" s="89" t="s">
        <v>60</v>
      </c>
      <c r="C106" s="42" t="s">
        <v>57</v>
      </c>
      <c r="D106" s="90"/>
      <c r="E106" s="90"/>
      <c r="F106" s="90"/>
      <c r="G106" s="90"/>
      <c r="H106" s="91"/>
    </row>
    <row r="107" spans="1:8" ht="54.75" customHeight="1">
      <c r="A107" s="166" t="s">
        <v>101</v>
      </c>
      <c r="B107" s="89" t="s">
        <v>102</v>
      </c>
      <c r="C107" s="42" t="s">
        <v>58</v>
      </c>
      <c r="D107" s="90"/>
      <c r="E107" s="90">
        <f>D107*E108*E109/10000</f>
        <v>0</v>
      </c>
      <c r="F107" s="90">
        <f>E107*F108*F109/10000</f>
        <v>0</v>
      </c>
      <c r="G107" s="90">
        <f>F107*G108*G109/10000</f>
        <v>0</v>
      </c>
      <c r="H107" s="91">
        <f>G107*H108*H109/10000</f>
        <v>0</v>
      </c>
    </row>
    <row r="108" spans="1:8" ht="75" customHeight="1">
      <c r="A108" s="166"/>
      <c r="B108" s="89" t="s">
        <v>61</v>
      </c>
      <c r="C108" s="42" t="s">
        <v>55</v>
      </c>
      <c r="D108" s="90"/>
      <c r="E108" s="90"/>
      <c r="F108" s="90"/>
      <c r="G108" s="90"/>
      <c r="H108" s="91"/>
    </row>
    <row r="109" spans="1:8" ht="57.75" customHeight="1">
      <c r="A109" s="166"/>
      <c r="B109" s="89" t="s">
        <v>60</v>
      </c>
      <c r="C109" s="42" t="s">
        <v>57</v>
      </c>
      <c r="D109" s="90"/>
      <c r="E109" s="90"/>
      <c r="F109" s="90"/>
      <c r="G109" s="90"/>
      <c r="H109" s="91"/>
    </row>
    <row r="110" spans="1:8" ht="58.5" customHeight="1">
      <c r="A110" s="166" t="s">
        <v>103</v>
      </c>
      <c r="B110" s="89" t="s">
        <v>104</v>
      </c>
      <c r="C110" s="42" t="s">
        <v>58</v>
      </c>
      <c r="D110" s="90"/>
      <c r="E110" s="90">
        <f>D110*E111*E112/10000</f>
        <v>0</v>
      </c>
      <c r="F110" s="90">
        <f>E110*F111*F112/10000</f>
        <v>0</v>
      </c>
      <c r="G110" s="90">
        <f>F110*G111*G112/10000</f>
        <v>0</v>
      </c>
      <c r="H110" s="91">
        <f>G110*H111*H112/10000</f>
        <v>0</v>
      </c>
    </row>
    <row r="111" spans="1:8" ht="69.75" customHeight="1">
      <c r="A111" s="166"/>
      <c r="B111" s="89" t="s">
        <v>61</v>
      </c>
      <c r="C111" s="42" t="s">
        <v>55</v>
      </c>
      <c r="D111" s="90"/>
      <c r="E111" s="90"/>
      <c r="F111" s="90"/>
      <c r="G111" s="90"/>
      <c r="H111" s="91"/>
    </row>
    <row r="112" spans="1:8" ht="53.25" customHeight="1">
      <c r="A112" s="166"/>
      <c r="B112" s="89" t="s">
        <v>60</v>
      </c>
      <c r="C112" s="42" t="s">
        <v>57</v>
      </c>
      <c r="D112" s="90"/>
      <c r="E112" s="90"/>
      <c r="F112" s="90"/>
      <c r="G112" s="90"/>
      <c r="H112" s="91"/>
    </row>
    <row r="113" spans="1:8" ht="53.25" customHeight="1">
      <c r="A113" s="166" t="s">
        <v>105</v>
      </c>
      <c r="B113" s="89" t="s">
        <v>106</v>
      </c>
      <c r="C113" s="42" t="s">
        <v>58</v>
      </c>
      <c r="D113" s="90"/>
      <c r="E113" s="90">
        <f>D113*E114*E115/10000</f>
        <v>0</v>
      </c>
      <c r="F113" s="90">
        <f>E113*F114*F115/10000</f>
        <v>0</v>
      </c>
      <c r="G113" s="90">
        <f>F113*G114*G115/10000</f>
        <v>0</v>
      </c>
      <c r="H113" s="91">
        <f>G113*H114*H115/10000</f>
        <v>0</v>
      </c>
    </row>
    <row r="114" spans="1:8" ht="72.75" customHeight="1">
      <c r="A114" s="166"/>
      <c r="B114" s="89" t="s">
        <v>61</v>
      </c>
      <c r="C114" s="42" t="s">
        <v>55</v>
      </c>
      <c r="D114" s="90"/>
      <c r="E114" s="90"/>
      <c r="F114" s="90"/>
      <c r="G114" s="90"/>
      <c r="H114" s="91"/>
    </row>
    <row r="115" spans="1:8" ht="52.5" customHeight="1">
      <c r="A115" s="166"/>
      <c r="B115" s="89" t="s">
        <v>60</v>
      </c>
      <c r="C115" s="42" t="s">
        <v>57</v>
      </c>
      <c r="D115" s="90"/>
      <c r="E115" s="90"/>
      <c r="F115" s="90"/>
      <c r="G115" s="90"/>
      <c r="H115" s="91"/>
    </row>
    <row r="116" spans="1:8" ht="54" customHeight="1">
      <c r="A116" s="166" t="s">
        <v>107</v>
      </c>
      <c r="B116" s="89" t="s">
        <v>108</v>
      </c>
      <c r="C116" s="42" t="s">
        <v>58</v>
      </c>
      <c r="D116" s="90"/>
      <c r="E116" s="90">
        <f>D116*E117*E118/10000</f>
        <v>0</v>
      </c>
      <c r="F116" s="90">
        <f>E116*F117*F118/10000</f>
        <v>0</v>
      </c>
      <c r="G116" s="90">
        <f>F116*G117*G118/10000</f>
        <v>0</v>
      </c>
      <c r="H116" s="91">
        <f>G116*H117*H118/10000</f>
        <v>0</v>
      </c>
    </row>
    <row r="117" spans="1:8" ht="72.75" customHeight="1">
      <c r="A117" s="166"/>
      <c r="B117" s="89" t="s">
        <v>61</v>
      </c>
      <c r="C117" s="42" t="s">
        <v>55</v>
      </c>
      <c r="D117" s="90"/>
      <c r="E117" s="90"/>
      <c r="F117" s="90"/>
      <c r="G117" s="90"/>
      <c r="H117" s="91"/>
    </row>
    <row r="118" spans="1:8" ht="58.5" customHeight="1">
      <c r="A118" s="166"/>
      <c r="B118" s="89" t="s">
        <v>60</v>
      </c>
      <c r="C118" s="42" t="s">
        <v>57</v>
      </c>
      <c r="D118" s="90"/>
      <c r="E118" s="90"/>
      <c r="F118" s="90"/>
      <c r="G118" s="90"/>
      <c r="H118" s="91"/>
    </row>
    <row r="119" spans="1:8" ht="53.25" customHeight="1">
      <c r="A119" s="166" t="s">
        <v>109</v>
      </c>
      <c r="B119" s="89" t="s">
        <v>110</v>
      </c>
      <c r="C119" s="42" t="s">
        <v>58</v>
      </c>
      <c r="D119" s="90"/>
      <c r="E119" s="90">
        <f>D119*E120*E121/10000</f>
        <v>0</v>
      </c>
      <c r="F119" s="90">
        <f>E119*F120*F121/10000</f>
        <v>0</v>
      </c>
      <c r="G119" s="90">
        <f>F119*G120*G121/10000</f>
        <v>0</v>
      </c>
      <c r="H119" s="91">
        <f>G119*H120*H121/10000</f>
        <v>0</v>
      </c>
    </row>
    <row r="120" spans="1:8" ht="71.25" customHeight="1">
      <c r="A120" s="166"/>
      <c r="B120" s="89" t="s">
        <v>61</v>
      </c>
      <c r="C120" s="42" t="s">
        <v>55</v>
      </c>
      <c r="D120" s="90"/>
      <c r="E120" s="90"/>
      <c r="F120" s="90"/>
      <c r="G120" s="90"/>
      <c r="H120" s="91"/>
    </row>
    <row r="121" spans="1:8" ht="50.25" customHeight="1">
      <c r="A121" s="166"/>
      <c r="B121" s="89" t="s">
        <v>60</v>
      </c>
      <c r="C121" s="42" t="s">
        <v>57</v>
      </c>
      <c r="D121" s="90"/>
      <c r="E121" s="90"/>
      <c r="F121" s="90"/>
      <c r="G121" s="90"/>
      <c r="H121" s="91"/>
    </row>
    <row r="122" spans="1:8" ht="129.75" customHeight="1">
      <c r="A122" s="166">
        <v>4</v>
      </c>
      <c r="B122" s="89" t="s">
        <v>293</v>
      </c>
      <c r="C122" s="42" t="s">
        <v>58</v>
      </c>
      <c r="D122" s="94"/>
      <c r="E122" s="90">
        <f>D122*E123*E124/10000</f>
        <v>0</v>
      </c>
      <c r="F122" s="90">
        <f>E122*F123*F124/10000</f>
        <v>0</v>
      </c>
      <c r="G122" s="90">
        <f>F122*G123*G124/10000</f>
        <v>0</v>
      </c>
      <c r="H122" s="91">
        <f>G122*H123*H124/10000</f>
        <v>0</v>
      </c>
    </row>
    <row r="123" spans="1:8" ht="75" customHeight="1">
      <c r="A123" s="166"/>
      <c r="B123" s="89" t="s">
        <v>61</v>
      </c>
      <c r="C123" s="42" t="s">
        <v>55</v>
      </c>
      <c r="D123" s="90"/>
      <c r="E123" s="90"/>
      <c r="F123" s="90"/>
      <c r="G123" s="90"/>
      <c r="H123" s="91"/>
    </row>
    <row r="124" spans="1:8" ht="55.5" customHeight="1">
      <c r="A124" s="176"/>
      <c r="B124" s="89" t="s">
        <v>60</v>
      </c>
      <c r="C124" s="42" t="s">
        <v>57</v>
      </c>
      <c r="D124" s="90"/>
      <c r="E124" s="90"/>
      <c r="F124" s="90"/>
      <c r="G124" s="90"/>
      <c r="H124" s="91"/>
    </row>
    <row r="125" spans="1:8" s="5" customFormat="1" ht="111" customHeight="1">
      <c r="A125" s="181" t="s">
        <v>37</v>
      </c>
      <c r="B125" s="133" t="s">
        <v>298</v>
      </c>
      <c r="C125" s="134" t="s">
        <v>58</v>
      </c>
      <c r="D125" s="135">
        <v>7036</v>
      </c>
      <c r="E125" s="136">
        <f>D125*E126*E127/10000</f>
        <v>7580.44568</v>
      </c>
      <c r="F125" s="136">
        <f>E125*F126*F127/10000</f>
        <v>8175.2832525096</v>
      </c>
      <c r="G125" s="136">
        <f>F125*G126*G127/10000</f>
        <v>8859.325552813583</v>
      </c>
      <c r="H125" s="137">
        <f>G125*H126*H127/10000</f>
        <v>9619.101312222878</v>
      </c>
    </row>
    <row r="126" spans="1:8" s="5" customFormat="1" ht="63.75" customHeight="1">
      <c r="A126" s="181"/>
      <c r="B126" s="89" t="s">
        <v>61</v>
      </c>
      <c r="C126" s="42" t="s">
        <v>55</v>
      </c>
      <c r="D126" s="90">
        <v>103.6</v>
      </c>
      <c r="E126" s="90">
        <v>103</v>
      </c>
      <c r="F126" s="90">
        <v>103.5</v>
      </c>
      <c r="G126" s="90">
        <v>103.8</v>
      </c>
      <c r="H126" s="91">
        <v>104</v>
      </c>
    </row>
    <row r="127" spans="1:8" s="5" customFormat="1" ht="56.25" customHeight="1">
      <c r="A127" s="181"/>
      <c r="B127" s="89" t="s">
        <v>60</v>
      </c>
      <c r="C127" s="42" t="s">
        <v>57</v>
      </c>
      <c r="D127" s="90">
        <v>103.9</v>
      </c>
      <c r="E127" s="90">
        <v>104.6</v>
      </c>
      <c r="F127" s="90">
        <v>104.2</v>
      </c>
      <c r="G127" s="90">
        <v>104.4</v>
      </c>
      <c r="H127" s="91">
        <v>104.4</v>
      </c>
    </row>
    <row r="128" spans="1:8" ht="168" customHeight="1">
      <c r="A128" s="174" t="s">
        <v>43</v>
      </c>
      <c r="B128" s="133" t="s">
        <v>294</v>
      </c>
      <c r="C128" s="134" t="s">
        <v>58</v>
      </c>
      <c r="D128" s="142">
        <v>64406</v>
      </c>
      <c r="E128" s="136">
        <f>D128*E129*E130/10000</f>
        <v>72394.92023999999</v>
      </c>
      <c r="F128" s="136">
        <f>E128*F129*F130/10000</f>
        <v>76118.91493714559</v>
      </c>
      <c r="G128" s="136">
        <f>F128*G129*G130/10000</f>
        <v>79955.30824997772</v>
      </c>
      <c r="H128" s="137">
        <f>G128*H129*H130/10000</f>
        <v>83985.0557857766</v>
      </c>
    </row>
    <row r="129" spans="1:8" ht="72.75" customHeight="1">
      <c r="A129" s="166"/>
      <c r="B129" s="89" t="s">
        <v>61</v>
      </c>
      <c r="C129" s="42" t="s">
        <v>55</v>
      </c>
      <c r="D129" s="90"/>
      <c r="E129" s="90">
        <v>110.2</v>
      </c>
      <c r="F129" s="90">
        <v>104</v>
      </c>
      <c r="G129" s="90">
        <v>104</v>
      </c>
      <c r="H129" s="91">
        <v>104</v>
      </c>
    </row>
    <row r="130" spans="1:8" ht="50.25" customHeight="1" thickBot="1">
      <c r="A130" s="175"/>
      <c r="B130" s="95" t="s">
        <v>60</v>
      </c>
      <c r="C130" s="43" t="s">
        <v>57</v>
      </c>
      <c r="D130" s="96"/>
      <c r="E130" s="96">
        <v>102</v>
      </c>
      <c r="F130" s="96">
        <v>101.1</v>
      </c>
      <c r="G130" s="96">
        <v>101</v>
      </c>
      <c r="H130" s="97">
        <v>101</v>
      </c>
    </row>
    <row r="131" spans="1:8" ht="41.25" customHeight="1" thickBot="1">
      <c r="A131" s="153"/>
      <c r="B131" s="154"/>
      <c r="C131" s="154"/>
      <c r="D131" s="154"/>
      <c r="E131" s="154"/>
      <c r="F131" s="154"/>
      <c r="G131" s="154"/>
      <c r="H131" s="155"/>
    </row>
    <row r="132" spans="1:8" ht="45.75" customHeight="1">
      <c r="A132" s="156" t="s">
        <v>0</v>
      </c>
      <c r="B132" s="158" t="s">
        <v>1</v>
      </c>
      <c r="C132" s="158" t="s">
        <v>2</v>
      </c>
      <c r="D132" s="9" t="s">
        <v>3</v>
      </c>
      <c r="E132" s="9" t="s">
        <v>4</v>
      </c>
      <c r="F132" s="158" t="s">
        <v>5</v>
      </c>
      <c r="G132" s="158"/>
      <c r="H132" s="164"/>
    </row>
    <row r="133" spans="1:8" ht="45" customHeight="1" thickBot="1">
      <c r="A133" s="157"/>
      <c r="B133" s="159"/>
      <c r="C133" s="159"/>
      <c r="D133" s="10">
        <v>2018</v>
      </c>
      <c r="E133" s="11">
        <v>2019</v>
      </c>
      <c r="F133" s="10">
        <v>2020</v>
      </c>
      <c r="G133" s="10">
        <v>2021</v>
      </c>
      <c r="H133" s="12">
        <v>2022</v>
      </c>
    </row>
    <row r="134" spans="1:8" ht="44.25" customHeight="1" thickBot="1">
      <c r="A134" s="98" t="s">
        <v>111</v>
      </c>
      <c r="B134" s="146" t="s">
        <v>112</v>
      </c>
      <c r="C134" s="146"/>
      <c r="D134" s="146"/>
      <c r="E134" s="146"/>
      <c r="F134" s="146"/>
      <c r="G134" s="146"/>
      <c r="H134" s="147"/>
    </row>
    <row r="135" spans="1:8" ht="71.25" customHeight="1">
      <c r="A135" s="166">
        <v>1</v>
      </c>
      <c r="B135" s="32" t="s">
        <v>113</v>
      </c>
      <c r="C135" s="41" t="s">
        <v>58</v>
      </c>
      <c r="D135" s="33">
        <f>D138+D147</f>
        <v>0</v>
      </c>
      <c r="E135" s="33">
        <f>E138+E147</f>
        <v>0</v>
      </c>
      <c r="F135" s="33">
        <f>F138+F147</f>
        <v>0</v>
      </c>
      <c r="G135" s="33">
        <f>G138+G147</f>
        <v>0</v>
      </c>
      <c r="H135" s="34">
        <f>H138+H147</f>
        <v>0</v>
      </c>
    </row>
    <row r="136" spans="1:8" ht="75" customHeight="1">
      <c r="A136" s="166"/>
      <c r="B136" s="35" t="s">
        <v>61</v>
      </c>
      <c r="C136" s="8" t="s">
        <v>55</v>
      </c>
      <c r="D136" s="28"/>
      <c r="E136" s="28" t="e">
        <f>(D138*E139+D147*E148)/D135</f>
        <v>#DIV/0!</v>
      </c>
      <c r="F136" s="28" t="e">
        <f>(E138*F139+E147*F148)/E135</f>
        <v>#DIV/0!</v>
      </c>
      <c r="G136" s="28" t="e">
        <f>(F138*G139+F147*G148)/F135</f>
        <v>#DIV/0!</v>
      </c>
      <c r="H136" s="36" t="e">
        <f>(G138*H139+G147*H148)/G135</f>
        <v>#DIV/0!</v>
      </c>
    </row>
    <row r="137" spans="1:8" ht="61.5" customHeight="1">
      <c r="A137" s="166"/>
      <c r="B137" s="35" t="s">
        <v>60</v>
      </c>
      <c r="C137" s="8" t="s">
        <v>57</v>
      </c>
      <c r="D137" s="28"/>
      <c r="E137" s="28" t="e">
        <f>E135/D135/E136*10000</f>
        <v>#DIV/0!</v>
      </c>
      <c r="F137" s="28" t="e">
        <f>F135/E135/F136*10000</f>
        <v>#DIV/0!</v>
      </c>
      <c r="G137" s="28" t="e">
        <f>G135/F135/G136*10000</f>
        <v>#DIV/0!</v>
      </c>
      <c r="H137" s="36" t="e">
        <f>H135/G135/H136*10000</f>
        <v>#DIV/0!</v>
      </c>
    </row>
    <row r="138" spans="1:8" ht="61.5" customHeight="1">
      <c r="A138" s="166" t="s">
        <v>12</v>
      </c>
      <c r="B138" s="35" t="s">
        <v>114</v>
      </c>
      <c r="C138" s="8" t="s">
        <v>58</v>
      </c>
      <c r="D138" s="28">
        <f>D141+D143+D145</f>
        <v>0</v>
      </c>
      <c r="E138" s="28">
        <f>E141+E143+E145</f>
        <v>0</v>
      </c>
      <c r="F138" s="28">
        <f>F141+F143+F145</f>
        <v>0</v>
      </c>
      <c r="G138" s="28">
        <f>G141+G143+G145</f>
        <v>0</v>
      </c>
      <c r="H138" s="36">
        <f>H141+H143+H145</f>
        <v>0</v>
      </c>
    </row>
    <row r="139" spans="1:8" ht="70.5" customHeight="1">
      <c r="A139" s="166"/>
      <c r="B139" s="35" t="s">
        <v>61</v>
      </c>
      <c r="C139" s="8" t="s">
        <v>55</v>
      </c>
      <c r="D139" s="28"/>
      <c r="E139" s="28" t="e">
        <f>(D141*E142+D143*E144+D145*E146)/D138</f>
        <v>#DIV/0!</v>
      </c>
      <c r="F139" s="28" t="e">
        <f>(E141*F142+E143*F144+E145*F146)/E138</f>
        <v>#DIV/0!</v>
      </c>
      <c r="G139" s="28" t="e">
        <f>(F141*G142+F143*G144+F145*G146)/F138</f>
        <v>#DIV/0!</v>
      </c>
      <c r="H139" s="36" t="e">
        <f>(G141*H142+G143*H144+G145*H146)/G138</f>
        <v>#DIV/0!</v>
      </c>
    </row>
    <row r="140" spans="1:8" ht="65.25" customHeight="1">
      <c r="A140" s="166"/>
      <c r="B140" s="35" t="s">
        <v>60</v>
      </c>
      <c r="C140" s="8" t="s">
        <v>57</v>
      </c>
      <c r="D140" s="28"/>
      <c r="E140" s="28"/>
      <c r="F140" s="28"/>
      <c r="G140" s="28"/>
      <c r="H140" s="36"/>
    </row>
    <row r="141" spans="1:8" s="1" customFormat="1" ht="61.5" customHeight="1">
      <c r="A141" s="173" t="s">
        <v>115</v>
      </c>
      <c r="B141" s="37" t="s">
        <v>116</v>
      </c>
      <c r="C141" s="8" t="s">
        <v>58</v>
      </c>
      <c r="D141" s="28"/>
      <c r="E141" s="28">
        <f>D141*E142*E140/10000</f>
        <v>0</v>
      </c>
      <c r="F141" s="28">
        <f>E141*F142*F140/10000</f>
        <v>0</v>
      </c>
      <c r="G141" s="28">
        <f>F141*G142*G140/10000</f>
        <v>0</v>
      </c>
      <c r="H141" s="36">
        <f>G141*H142*H140/10000</f>
        <v>0</v>
      </c>
    </row>
    <row r="142" spans="1:8" s="1" customFormat="1" ht="66" customHeight="1">
      <c r="A142" s="173"/>
      <c r="B142" s="37" t="s">
        <v>117</v>
      </c>
      <c r="C142" s="8" t="s">
        <v>57</v>
      </c>
      <c r="D142" s="28"/>
      <c r="E142" s="28"/>
      <c r="F142" s="28"/>
      <c r="G142" s="28"/>
      <c r="H142" s="36"/>
    </row>
    <row r="143" spans="1:8" s="1" customFormat="1" ht="60.75" customHeight="1">
      <c r="A143" s="173" t="s">
        <v>118</v>
      </c>
      <c r="B143" s="37" t="s">
        <v>119</v>
      </c>
      <c r="C143" s="8" t="s">
        <v>58</v>
      </c>
      <c r="D143" s="28"/>
      <c r="E143" s="28">
        <f>D143*E144*E140/10000</f>
        <v>0</v>
      </c>
      <c r="F143" s="28">
        <f>E143*F144*F140/10000</f>
        <v>0</v>
      </c>
      <c r="G143" s="28">
        <f>F143*G144*G140/10000</f>
        <v>0</v>
      </c>
      <c r="H143" s="36">
        <f>G143*H144*H140/10000</f>
        <v>0</v>
      </c>
    </row>
    <row r="144" spans="1:8" s="1" customFormat="1" ht="73.5" customHeight="1">
      <c r="A144" s="173"/>
      <c r="B144" s="37" t="s">
        <v>117</v>
      </c>
      <c r="C144" s="8" t="s">
        <v>55</v>
      </c>
      <c r="D144" s="28"/>
      <c r="E144" s="28"/>
      <c r="F144" s="28"/>
      <c r="G144" s="28"/>
      <c r="H144" s="36"/>
    </row>
    <row r="145" spans="1:8" s="1" customFormat="1" ht="69" customHeight="1">
      <c r="A145" s="173" t="s">
        <v>120</v>
      </c>
      <c r="B145" s="37" t="s">
        <v>121</v>
      </c>
      <c r="C145" s="8" t="s">
        <v>58</v>
      </c>
      <c r="D145" s="28"/>
      <c r="E145" s="28">
        <f>D145*E146*E140/10000</f>
        <v>0</v>
      </c>
      <c r="F145" s="28">
        <f>E145*F146*F140/10000</f>
        <v>0</v>
      </c>
      <c r="G145" s="28">
        <f>F145*G146*G140/10000</f>
        <v>0</v>
      </c>
      <c r="H145" s="36">
        <f>G145*H146*H140/10000</f>
        <v>0</v>
      </c>
    </row>
    <row r="146" spans="1:8" s="1" customFormat="1" ht="71.25" customHeight="1">
      <c r="A146" s="173"/>
      <c r="B146" s="37" t="s">
        <v>117</v>
      </c>
      <c r="C146" s="8" t="s">
        <v>57</v>
      </c>
      <c r="D146" s="28"/>
      <c r="E146" s="28"/>
      <c r="F146" s="28"/>
      <c r="G146" s="28"/>
      <c r="H146" s="36"/>
    </row>
    <row r="147" spans="1:8" ht="71.25" customHeight="1">
      <c r="A147" s="166" t="s">
        <v>14</v>
      </c>
      <c r="B147" s="35" t="s">
        <v>122</v>
      </c>
      <c r="C147" s="7" t="s">
        <v>58</v>
      </c>
      <c r="D147" s="28">
        <f>D150+D152+D154</f>
        <v>0</v>
      </c>
      <c r="E147" s="28">
        <f>E150+E152+E154</f>
        <v>0</v>
      </c>
      <c r="F147" s="28">
        <f>F150+F152+F154</f>
        <v>0</v>
      </c>
      <c r="G147" s="28">
        <f>G150+G152+G154</f>
        <v>0</v>
      </c>
      <c r="H147" s="36">
        <f>H150+H152+H154</f>
        <v>0</v>
      </c>
    </row>
    <row r="148" spans="1:8" ht="69.75" customHeight="1">
      <c r="A148" s="166"/>
      <c r="B148" s="35" t="s">
        <v>61</v>
      </c>
      <c r="C148" s="7" t="s">
        <v>123</v>
      </c>
      <c r="D148" s="28"/>
      <c r="E148" s="28" t="e">
        <f>(D150*E151+D152*E153+D154*E155)/D147</f>
        <v>#DIV/0!</v>
      </c>
      <c r="F148" s="28" t="e">
        <f>(E150*F151+E152*F153+E154*F155)/E147</f>
        <v>#DIV/0!</v>
      </c>
      <c r="G148" s="28" t="e">
        <f>(F150*G151+F152*G153+F154*G155)/F147</f>
        <v>#DIV/0!</v>
      </c>
      <c r="H148" s="36" t="e">
        <f>(G150*H151+G152*H153+G154*H155)/G147</f>
        <v>#DIV/0!</v>
      </c>
    </row>
    <row r="149" spans="1:8" ht="68.25" customHeight="1">
      <c r="A149" s="166"/>
      <c r="B149" s="35" t="s">
        <v>60</v>
      </c>
      <c r="C149" s="7" t="s">
        <v>57</v>
      </c>
      <c r="D149" s="25"/>
      <c r="E149" s="28"/>
      <c r="F149" s="28"/>
      <c r="G149" s="28"/>
      <c r="H149" s="36"/>
    </row>
    <row r="150" spans="1:8" s="1" customFormat="1" ht="63.75" customHeight="1">
      <c r="A150" s="173" t="s">
        <v>124</v>
      </c>
      <c r="B150" s="37" t="s">
        <v>116</v>
      </c>
      <c r="C150" s="7" t="s">
        <v>58</v>
      </c>
      <c r="D150" s="25"/>
      <c r="E150" s="28">
        <f>D150*E151*E149/10000</f>
        <v>0</v>
      </c>
      <c r="F150" s="28">
        <f>E150*F151*F149/10000</f>
        <v>0</v>
      </c>
      <c r="G150" s="28">
        <f>F150*G151*G149/10000</f>
        <v>0</v>
      </c>
      <c r="H150" s="36">
        <f>G150*H151*H149/10000</f>
        <v>0</v>
      </c>
    </row>
    <row r="151" spans="1:8" s="1" customFormat="1" ht="65.25" customHeight="1">
      <c r="A151" s="173"/>
      <c r="B151" s="37" t="s">
        <v>117</v>
      </c>
      <c r="C151" s="7" t="s">
        <v>57</v>
      </c>
      <c r="D151" s="28"/>
      <c r="E151" s="28"/>
      <c r="F151" s="28"/>
      <c r="G151" s="28"/>
      <c r="H151" s="36"/>
    </row>
    <row r="152" spans="1:8" s="1" customFormat="1" ht="62.25" customHeight="1">
      <c r="A152" s="173" t="s">
        <v>125</v>
      </c>
      <c r="B152" s="37" t="s">
        <v>119</v>
      </c>
      <c r="C152" s="7" t="s">
        <v>58</v>
      </c>
      <c r="D152" s="25"/>
      <c r="E152" s="28">
        <f>D152*E153*E149/10000</f>
        <v>0</v>
      </c>
      <c r="F152" s="28">
        <f>E152*F153*F149/10000</f>
        <v>0</v>
      </c>
      <c r="G152" s="28">
        <f>F152*G153*G149/10000</f>
        <v>0</v>
      </c>
      <c r="H152" s="36">
        <f>G152*H153*H149/10000</f>
        <v>0</v>
      </c>
    </row>
    <row r="153" spans="1:8" s="1" customFormat="1" ht="69.75" customHeight="1">
      <c r="A153" s="173"/>
      <c r="B153" s="37" t="s">
        <v>117</v>
      </c>
      <c r="C153" s="7" t="s">
        <v>55</v>
      </c>
      <c r="D153" s="28"/>
      <c r="E153" s="28"/>
      <c r="F153" s="28"/>
      <c r="G153" s="28"/>
      <c r="H153" s="36"/>
    </row>
    <row r="154" spans="1:8" s="1" customFormat="1" ht="63.75" customHeight="1">
      <c r="A154" s="173" t="s">
        <v>126</v>
      </c>
      <c r="B154" s="37" t="s">
        <v>121</v>
      </c>
      <c r="C154" s="7" t="s">
        <v>58</v>
      </c>
      <c r="D154" s="25"/>
      <c r="E154" s="28">
        <f>D154*E155*E149/10000</f>
        <v>0</v>
      </c>
      <c r="F154" s="28">
        <f>E154*F155*F149/10000</f>
        <v>0</v>
      </c>
      <c r="G154" s="28">
        <f>F154*G155*G149/10000</f>
        <v>0</v>
      </c>
      <c r="H154" s="36">
        <f>G154*H155*H149/10000</f>
        <v>0</v>
      </c>
    </row>
    <row r="155" spans="1:8" s="1" customFormat="1" ht="60" customHeight="1" thickBot="1">
      <c r="A155" s="173"/>
      <c r="B155" s="38" t="s">
        <v>117</v>
      </c>
      <c r="C155" s="48" t="s">
        <v>57</v>
      </c>
      <c r="D155" s="39"/>
      <c r="E155" s="39"/>
      <c r="F155" s="39"/>
      <c r="G155" s="39"/>
      <c r="H155" s="40"/>
    </row>
    <row r="156" spans="1:8" ht="43.5" customHeight="1" thickBot="1">
      <c r="A156" s="153"/>
      <c r="B156" s="154"/>
      <c r="C156" s="154"/>
      <c r="D156" s="154"/>
      <c r="E156" s="154"/>
      <c r="F156" s="154"/>
      <c r="G156" s="154"/>
      <c r="H156" s="155"/>
    </row>
    <row r="157" spans="1:8" ht="55.5" customHeight="1">
      <c r="A157" s="156" t="s">
        <v>0</v>
      </c>
      <c r="B157" s="158" t="s">
        <v>1</v>
      </c>
      <c r="C157" s="158" t="s">
        <v>2</v>
      </c>
      <c r="D157" s="9" t="s">
        <v>3</v>
      </c>
      <c r="E157" s="9" t="s">
        <v>4</v>
      </c>
      <c r="F157" s="158" t="s">
        <v>5</v>
      </c>
      <c r="G157" s="158"/>
      <c r="H157" s="164"/>
    </row>
    <row r="158" spans="1:8" ht="51.75" customHeight="1" thickBot="1">
      <c r="A158" s="157"/>
      <c r="B158" s="159"/>
      <c r="C158" s="159"/>
      <c r="D158" s="10">
        <v>2018</v>
      </c>
      <c r="E158" s="11">
        <v>2019</v>
      </c>
      <c r="F158" s="10">
        <v>2020</v>
      </c>
      <c r="G158" s="10">
        <v>2021</v>
      </c>
      <c r="H158" s="12">
        <v>2022</v>
      </c>
    </row>
    <row r="159" spans="1:8" ht="66.75" customHeight="1" thickBot="1">
      <c r="A159" s="99" t="s">
        <v>127</v>
      </c>
      <c r="B159" s="146" t="s">
        <v>128</v>
      </c>
      <c r="C159" s="146"/>
      <c r="D159" s="146"/>
      <c r="E159" s="146"/>
      <c r="F159" s="146"/>
      <c r="G159" s="146"/>
      <c r="H159" s="147"/>
    </row>
    <row r="160" spans="1:8" ht="94.5" customHeight="1">
      <c r="A160" s="167">
        <v>1</v>
      </c>
      <c r="B160" s="19" t="s">
        <v>129</v>
      </c>
      <c r="C160" s="45" t="s">
        <v>58</v>
      </c>
      <c r="D160" s="20">
        <v>0</v>
      </c>
      <c r="E160" s="21">
        <f>D160*E161*E162/10000</f>
        <v>0</v>
      </c>
      <c r="F160" s="21">
        <f>E160*F161*F162/10000</f>
        <v>0</v>
      </c>
      <c r="G160" s="21">
        <f>F160*G161*G162/10000</f>
        <v>0</v>
      </c>
      <c r="H160" s="22">
        <f>G160*H161*H162/10000</f>
        <v>0</v>
      </c>
    </row>
    <row r="161" spans="1:8" ht="97.5" customHeight="1">
      <c r="A161" s="168"/>
      <c r="B161" s="15" t="s">
        <v>130</v>
      </c>
      <c r="C161" s="6" t="s">
        <v>131</v>
      </c>
      <c r="D161" s="23"/>
      <c r="E161" s="23"/>
      <c r="F161" s="23"/>
      <c r="G161" s="23"/>
      <c r="H161" s="24"/>
    </row>
    <row r="162" spans="1:8" ht="102" customHeight="1">
      <c r="A162" s="168"/>
      <c r="B162" s="15" t="s">
        <v>60</v>
      </c>
      <c r="C162" s="6" t="s">
        <v>57</v>
      </c>
      <c r="D162" s="23"/>
      <c r="E162" s="23"/>
      <c r="F162" s="23"/>
      <c r="G162" s="23"/>
      <c r="H162" s="24"/>
    </row>
    <row r="163" spans="1:8" ht="96.75" customHeight="1">
      <c r="A163" s="168">
        <v>2</v>
      </c>
      <c r="B163" s="15" t="s">
        <v>132</v>
      </c>
      <c r="C163" s="6" t="s">
        <v>58</v>
      </c>
      <c r="D163" s="23">
        <v>0</v>
      </c>
      <c r="E163" s="25">
        <f>D163*E164*E165/10000</f>
        <v>0</v>
      </c>
      <c r="F163" s="25">
        <f>E163*F164*F165/10000</f>
        <v>0</v>
      </c>
      <c r="G163" s="25">
        <f>F163*G164*G165/10000</f>
        <v>0</v>
      </c>
      <c r="H163" s="26">
        <f>G163*H164*H165/10000</f>
        <v>0</v>
      </c>
    </row>
    <row r="164" spans="1:8" ht="84.75" customHeight="1">
      <c r="A164" s="168"/>
      <c r="B164" s="15" t="s">
        <v>133</v>
      </c>
      <c r="C164" s="6" t="s">
        <v>131</v>
      </c>
      <c r="D164" s="23"/>
      <c r="E164" s="23"/>
      <c r="F164" s="23"/>
      <c r="G164" s="23"/>
      <c r="H164" s="24"/>
    </row>
    <row r="165" spans="1:8" ht="91.5" customHeight="1">
      <c r="A165" s="168"/>
      <c r="B165" s="15" t="s">
        <v>60</v>
      </c>
      <c r="C165" s="6" t="s">
        <v>57</v>
      </c>
      <c r="D165" s="23"/>
      <c r="E165" s="23"/>
      <c r="F165" s="23"/>
      <c r="G165" s="23"/>
      <c r="H165" s="24"/>
    </row>
    <row r="166" spans="1:8" ht="92.25" customHeight="1">
      <c r="A166" s="148" t="s">
        <v>32</v>
      </c>
      <c r="B166" s="27" t="s">
        <v>134</v>
      </c>
      <c r="C166" s="8" t="s">
        <v>58</v>
      </c>
      <c r="D166" s="28">
        <v>1561449</v>
      </c>
      <c r="E166" s="25">
        <f>D166*E167*E168/10000</f>
        <v>1028295.3618480001</v>
      </c>
      <c r="F166" s="25">
        <f>E166*F167*F168/10000</f>
        <v>1105780.5022493324</v>
      </c>
      <c r="G166" s="25">
        <f>F166*G167*G168/10000</f>
        <v>1193685.6290561454</v>
      </c>
      <c r="H166" s="26">
        <f>G166*H167*H168/10000</f>
        <v>1266179.3509943543</v>
      </c>
    </row>
    <row r="167" spans="1:8" ht="87" customHeight="1">
      <c r="A167" s="148"/>
      <c r="B167" s="27" t="s">
        <v>135</v>
      </c>
      <c r="C167" s="8" t="s">
        <v>131</v>
      </c>
      <c r="D167" s="23">
        <v>159.8</v>
      </c>
      <c r="E167" s="23">
        <v>62.6</v>
      </c>
      <c r="F167" s="23">
        <v>103.3</v>
      </c>
      <c r="G167" s="23">
        <v>103.4</v>
      </c>
      <c r="H167" s="24">
        <v>101.7</v>
      </c>
    </row>
    <row r="168" spans="1:8" ht="90.75" customHeight="1" thickBot="1">
      <c r="A168" s="169"/>
      <c r="B168" s="29" t="s">
        <v>60</v>
      </c>
      <c r="C168" s="47" t="s">
        <v>57</v>
      </c>
      <c r="D168" s="30">
        <v>103.5</v>
      </c>
      <c r="E168" s="30">
        <v>105.2</v>
      </c>
      <c r="F168" s="30">
        <v>104.1</v>
      </c>
      <c r="G168" s="30">
        <v>104.4</v>
      </c>
      <c r="H168" s="31">
        <v>104.3</v>
      </c>
    </row>
    <row r="169" spans="1:8" ht="42.75" customHeight="1" thickBot="1">
      <c r="A169" s="170"/>
      <c r="B169" s="171"/>
      <c r="C169" s="171"/>
      <c r="D169" s="171"/>
      <c r="E169" s="171"/>
      <c r="F169" s="171"/>
      <c r="G169" s="171"/>
      <c r="H169" s="172"/>
    </row>
    <row r="170" spans="1:8" ht="35.25" customHeight="1">
      <c r="A170" s="156" t="s">
        <v>0</v>
      </c>
      <c r="B170" s="158" t="s">
        <v>1</v>
      </c>
      <c r="C170" s="158" t="s">
        <v>2</v>
      </c>
      <c r="D170" s="9" t="s">
        <v>3</v>
      </c>
      <c r="E170" s="9" t="s">
        <v>4</v>
      </c>
      <c r="F170" s="158" t="s">
        <v>5</v>
      </c>
      <c r="G170" s="158"/>
      <c r="H170" s="164"/>
    </row>
    <row r="171" spans="1:8" ht="33.75" customHeight="1" thickBot="1">
      <c r="A171" s="157"/>
      <c r="B171" s="159"/>
      <c r="C171" s="159"/>
      <c r="D171" s="10">
        <v>2018</v>
      </c>
      <c r="E171" s="11">
        <v>2019</v>
      </c>
      <c r="F171" s="10">
        <v>2020</v>
      </c>
      <c r="G171" s="10">
        <v>2021</v>
      </c>
      <c r="H171" s="12">
        <v>2022</v>
      </c>
    </row>
    <row r="172" spans="1:8" ht="44.25" customHeight="1" thickBot="1">
      <c r="A172" s="100" t="s">
        <v>136</v>
      </c>
      <c r="B172" s="182" t="s">
        <v>137</v>
      </c>
      <c r="C172" s="182"/>
      <c r="D172" s="182"/>
      <c r="E172" s="182"/>
      <c r="F172" s="182"/>
      <c r="G172" s="182"/>
      <c r="H172" s="183"/>
    </row>
    <row r="173" spans="1:8" ht="90" customHeight="1">
      <c r="A173" s="165">
        <v>1</v>
      </c>
      <c r="B173" s="101" t="s">
        <v>138</v>
      </c>
      <c r="C173" s="41" t="s">
        <v>58</v>
      </c>
      <c r="D173" s="33">
        <v>331251</v>
      </c>
      <c r="E173" s="33">
        <f>D173*E174*E175/10000</f>
        <v>331443.12558</v>
      </c>
      <c r="F173" s="33">
        <f>E173*F174*F175/10000</f>
        <v>318019.67899400997</v>
      </c>
      <c r="G173" s="33">
        <f>F173*G174*G175/10000</f>
        <v>299011.642780538</v>
      </c>
      <c r="H173" s="34">
        <f>G173*H174*H175/10000</f>
        <v>275093.7014745227</v>
      </c>
    </row>
    <row r="174" spans="1:8" ht="70.5" customHeight="1">
      <c r="A174" s="165"/>
      <c r="B174" s="102" t="s">
        <v>139</v>
      </c>
      <c r="C174" s="8" t="s">
        <v>55</v>
      </c>
      <c r="D174" s="28">
        <v>119.5</v>
      </c>
      <c r="E174" s="28">
        <v>98</v>
      </c>
      <c r="F174" s="28">
        <v>95</v>
      </c>
      <c r="G174" s="28">
        <v>93</v>
      </c>
      <c r="H174" s="36">
        <v>91</v>
      </c>
    </row>
    <row r="175" spans="1:8" ht="69" customHeight="1">
      <c r="A175" s="165"/>
      <c r="B175" s="102" t="s">
        <v>60</v>
      </c>
      <c r="C175" s="8" t="s">
        <v>57</v>
      </c>
      <c r="D175" s="28">
        <v>102.3</v>
      </c>
      <c r="E175" s="28">
        <v>102.1</v>
      </c>
      <c r="F175" s="28">
        <v>101</v>
      </c>
      <c r="G175" s="28">
        <v>101.1</v>
      </c>
      <c r="H175" s="36">
        <v>101.1</v>
      </c>
    </row>
    <row r="176" spans="1:8" ht="63.75" customHeight="1">
      <c r="A176" s="103" t="s">
        <v>140</v>
      </c>
      <c r="B176" s="102" t="s">
        <v>141</v>
      </c>
      <c r="C176" s="8" t="s">
        <v>58</v>
      </c>
      <c r="D176" s="28"/>
      <c r="E176" s="28"/>
      <c r="F176" s="28"/>
      <c r="G176" s="28"/>
      <c r="H176" s="36"/>
    </row>
    <row r="177" spans="1:8" ht="62.25" customHeight="1">
      <c r="A177" s="103" t="s">
        <v>142</v>
      </c>
      <c r="B177" s="102" t="s">
        <v>143</v>
      </c>
      <c r="C177" s="8" t="s">
        <v>58</v>
      </c>
      <c r="D177" s="28"/>
      <c r="E177" s="28"/>
      <c r="F177" s="28"/>
      <c r="G177" s="28"/>
      <c r="H177" s="36"/>
    </row>
    <row r="178" spans="1:8" ht="70.5" customHeight="1">
      <c r="A178" s="103" t="s">
        <v>144</v>
      </c>
      <c r="B178" s="102" t="s">
        <v>145</v>
      </c>
      <c r="C178" s="8" t="s">
        <v>58</v>
      </c>
      <c r="D178" s="28"/>
      <c r="E178" s="28"/>
      <c r="F178" s="28"/>
      <c r="G178" s="28"/>
      <c r="H178" s="36"/>
    </row>
    <row r="179" spans="1:8" ht="63.75" customHeight="1">
      <c r="A179" s="103" t="s">
        <v>146</v>
      </c>
      <c r="B179" s="102" t="s">
        <v>147</v>
      </c>
      <c r="C179" s="8" t="s">
        <v>58</v>
      </c>
      <c r="D179" s="28">
        <f>81000+1946</f>
        <v>82946</v>
      </c>
      <c r="E179" s="28">
        <f>10900+1100</f>
        <v>12000</v>
      </c>
      <c r="F179" s="28">
        <f>1500+10000</f>
        <v>11500</v>
      </c>
      <c r="G179" s="28">
        <f>750+10000</f>
        <v>10750</v>
      </c>
      <c r="H179" s="36">
        <f>1500+20000</f>
        <v>21500</v>
      </c>
    </row>
    <row r="180" spans="1:8" ht="73.5" customHeight="1">
      <c r="A180" s="103" t="s">
        <v>148</v>
      </c>
      <c r="B180" s="102" t="s">
        <v>149</v>
      </c>
      <c r="C180" s="8" t="s">
        <v>58</v>
      </c>
      <c r="D180" s="28"/>
      <c r="E180" s="28"/>
      <c r="F180" s="28"/>
      <c r="G180" s="28"/>
      <c r="H180" s="36"/>
    </row>
    <row r="181" spans="1:8" ht="66" customHeight="1">
      <c r="A181" s="103" t="s">
        <v>150</v>
      </c>
      <c r="B181" s="102" t="s">
        <v>151</v>
      </c>
      <c r="C181" s="8" t="s">
        <v>58</v>
      </c>
      <c r="D181" s="28">
        <v>284764</v>
      </c>
      <c r="E181" s="28">
        <v>16405</v>
      </c>
      <c r="F181" s="28">
        <v>0</v>
      </c>
      <c r="G181" s="28">
        <v>0</v>
      </c>
      <c r="H181" s="36">
        <v>0</v>
      </c>
    </row>
    <row r="182" spans="1:8" ht="63.75" customHeight="1">
      <c r="A182" s="103" t="s">
        <v>152</v>
      </c>
      <c r="B182" s="102" t="s">
        <v>153</v>
      </c>
      <c r="C182" s="8" t="s">
        <v>58</v>
      </c>
      <c r="D182" s="28"/>
      <c r="E182" s="28"/>
      <c r="F182" s="28"/>
      <c r="G182" s="28"/>
      <c r="H182" s="36"/>
    </row>
    <row r="183" spans="1:8" ht="65.25" customHeight="1">
      <c r="A183" s="139" t="s">
        <v>226</v>
      </c>
      <c r="B183" s="102" t="s">
        <v>299</v>
      </c>
      <c r="C183" s="8" t="s">
        <v>58</v>
      </c>
      <c r="D183" s="28">
        <v>23483</v>
      </c>
      <c r="E183" s="28">
        <v>3752</v>
      </c>
      <c r="F183" s="28">
        <v>3902.1</v>
      </c>
      <c r="G183" s="28">
        <v>4058.2</v>
      </c>
      <c r="H183" s="36">
        <v>4220.5</v>
      </c>
    </row>
    <row r="184" spans="1:8" ht="67.5" customHeight="1">
      <c r="A184" s="93" t="s">
        <v>32</v>
      </c>
      <c r="B184" s="35" t="s">
        <v>154</v>
      </c>
      <c r="C184" s="6" t="s">
        <v>58</v>
      </c>
      <c r="D184" s="25">
        <f>D173</f>
        <v>331251</v>
      </c>
      <c r="E184" s="25">
        <f>E173</f>
        <v>331443.12558</v>
      </c>
      <c r="F184" s="25">
        <f>F173</f>
        <v>318019.67899400997</v>
      </c>
      <c r="G184" s="25">
        <f>G173</f>
        <v>299011.642780538</v>
      </c>
      <c r="H184" s="26">
        <f>H173</f>
        <v>275093.7014745227</v>
      </c>
    </row>
    <row r="185" spans="1:8" ht="67.5" customHeight="1">
      <c r="A185" s="93" t="s">
        <v>63</v>
      </c>
      <c r="B185" s="35" t="s">
        <v>155</v>
      </c>
      <c r="C185" s="6" t="s">
        <v>58</v>
      </c>
      <c r="D185" s="25"/>
      <c r="E185" s="25"/>
      <c r="F185" s="25"/>
      <c r="G185" s="25"/>
      <c r="H185" s="26"/>
    </row>
    <row r="186" spans="1:8" ht="67.5" customHeight="1">
      <c r="A186" s="93" t="s">
        <v>65</v>
      </c>
      <c r="B186" s="35" t="s">
        <v>156</v>
      </c>
      <c r="C186" s="6" t="s">
        <v>58</v>
      </c>
      <c r="D186" s="25">
        <f>D184-D185</f>
        <v>331251</v>
      </c>
      <c r="E186" s="25">
        <f>E184-E185</f>
        <v>331443.12558</v>
      </c>
      <c r="F186" s="25">
        <f>F184-F185</f>
        <v>318019.67899400997</v>
      </c>
      <c r="G186" s="25">
        <f>G184-G185</f>
        <v>299011.642780538</v>
      </c>
      <c r="H186" s="26">
        <f>H184-H185</f>
        <v>275093.7014745227</v>
      </c>
    </row>
    <row r="187" spans="1:8" ht="69.75" customHeight="1">
      <c r="A187" s="166" t="s">
        <v>157</v>
      </c>
      <c r="B187" s="104" t="s">
        <v>158</v>
      </c>
      <c r="C187" s="6" t="s">
        <v>58</v>
      </c>
      <c r="D187" s="25"/>
      <c r="E187" s="25"/>
      <c r="F187" s="25"/>
      <c r="G187" s="25"/>
      <c r="H187" s="26"/>
    </row>
    <row r="188" spans="1:8" ht="63.75" customHeight="1">
      <c r="A188" s="166"/>
      <c r="B188" s="104" t="s">
        <v>159</v>
      </c>
      <c r="C188" s="6" t="s">
        <v>58</v>
      </c>
      <c r="D188" s="25"/>
      <c r="E188" s="25"/>
      <c r="F188" s="25"/>
      <c r="G188" s="25"/>
      <c r="H188" s="26"/>
    </row>
    <row r="189" spans="1:8" ht="65.25" customHeight="1">
      <c r="A189" s="93" t="s">
        <v>160</v>
      </c>
      <c r="B189" s="104" t="s">
        <v>161</v>
      </c>
      <c r="C189" s="6" t="s">
        <v>58</v>
      </c>
      <c r="D189" s="25">
        <f>D190+D191+D192</f>
        <v>29229</v>
      </c>
      <c r="E189" s="25">
        <f>E190+E191+E192</f>
        <v>1127</v>
      </c>
      <c r="F189" s="25">
        <f>F190+F191+F192</f>
        <v>0</v>
      </c>
      <c r="G189" s="25">
        <f>G190+G191+G192</f>
        <v>0</v>
      </c>
      <c r="H189" s="26">
        <f>H190+H191+H192</f>
        <v>0</v>
      </c>
    </row>
    <row r="190" spans="1:8" ht="68.25" customHeight="1">
      <c r="A190" s="93" t="s">
        <v>162</v>
      </c>
      <c r="B190" s="105" t="s">
        <v>163</v>
      </c>
      <c r="C190" s="6" t="s">
        <v>58</v>
      </c>
      <c r="D190" s="25"/>
      <c r="E190" s="25"/>
      <c r="F190" s="25"/>
      <c r="G190" s="25"/>
      <c r="H190" s="26"/>
    </row>
    <row r="191" spans="1:8" ht="68.25" customHeight="1">
      <c r="A191" s="93" t="s">
        <v>164</v>
      </c>
      <c r="B191" s="105" t="s">
        <v>165</v>
      </c>
      <c r="C191" s="6" t="s">
        <v>58</v>
      </c>
      <c r="D191" s="25">
        <v>29229</v>
      </c>
      <c r="E191" s="25">
        <v>1127</v>
      </c>
      <c r="F191" s="25">
        <v>0</v>
      </c>
      <c r="G191" s="25">
        <v>0</v>
      </c>
      <c r="H191" s="26">
        <v>0</v>
      </c>
    </row>
    <row r="192" spans="1:8" ht="68.25" customHeight="1">
      <c r="A192" s="93" t="s">
        <v>166</v>
      </c>
      <c r="B192" s="105" t="s">
        <v>167</v>
      </c>
      <c r="C192" s="6" t="s">
        <v>58</v>
      </c>
      <c r="D192" s="25"/>
      <c r="E192" s="25"/>
      <c r="F192" s="25"/>
      <c r="G192" s="25"/>
      <c r="H192" s="26"/>
    </row>
    <row r="193" spans="1:8" ht="51" customHeight="1">
      <c r="A193" s="93" t="s">
        <v>168</v>
      </c>
      <c r="B193" s="104" t="s">
        <v>169</v>
      </c>
      <c r="C193" s="6" t="s">
        <v>58</v>
      </c>
      <c r="D193" s="25"/>
      <c r="E193" s="25"/>
      <c r="F193" s="25"/>
      <c r="G193" s="25"/>
      <c r="H193" s="26"/>
    </row>
    <row r="194" spans="1:8" ht="45" customHeight="1" thickBot="1">
      <c r="A194" s="93" t="s">
        <v>170</v>
      </c>
      <c r="B194" s="106" t="s">
        <v>171</v>
      </c>
      <c r="C194" s="18" t="s">
        <v>58</v>
      </c>
      <c r="D194" s="107">
        <f>D186-D187-D188-D189-D193</f>
        <v>302022</v>
      </c>
      <c r="E194" s="107">
        <f>E186-E187-E188-E189-E193</f>
        <v>330316.12558</v>
      </c>
      <c r="F194" s="107">
        <f>F186-F187-F188-F189-F193</f>
        <v>318019.67899400997</v>
      </c>
      <c r="G194" s="107">
        <f>G186-G187-G188-G189-G193</f>
        <v>299011.642780538</v>
      </c>
      <c r="H194" s="108">
        <f>H186-H187-H188-H189-H193</f>
        <v>275093.7014745227</v>
      </c>
    </row>
    <row r="195" spans="1:8" ht="40.5" customHeight="1" thickBot="1">
      <c r="A195" s="153"/>
      <c r="B195" s="154"/>
      <c r="C195" s="154"/>
      <c r="D195" s="154"/>
      <c r="E195" s="154"/>
      <c r="F195" s="154"/>
      <c r="G195" s="154"/>
      <c r="H195" s="155"/>
    </row>
    <row r="196" spans="1:8" ht="44.25" customHeight="1">
      <c r="A196" s="156" t="s">
        <v>0</v>
      </c>
      <c r="B196" s="158" t="s">
        <v>1</v>
      </c>
      <c r="C196" s="158" t="s">
        <v>2</v>
      </c>
      <c r="D196" s="9" t="s">
        <v>3</v>
      </c>
      <c r="E196" s="9" t="s">
        <v>4</v>
      </c>
      <c r="F196" s="158" t="s">
        <v>5</v>
      </c>
      <c r="G196" s="158"/>
      <c r="H196" s="164"/>
    </row>
    <row r="197" spans="1:8" ht="58.5" customHeight="1" thickBot="1">
      <c r="A197" s="157"/>
      <c r="B197" s="159"/>
      <c r="C197" s="159"/>
      <c r="D197" s="10">
        <v>2018</v>
      </c>
      <c r="E197" s="11">
        <v>2019</v>
      </c>
      <c r="F197" s="10">
        <v>2020</v>
      </c>
      <c r="G197" s="10">
        <v>2021</v>
      </c>
      <c r="H197" s="12">
        <v>2022</v>
      </c>
    </row>
    <row r="198" spans="1:8" ht="45" customHeight="1">
      <c r="A198" s="109" t="s">
        <v>172</v>
      </c>
      <c r="B198" s="158" t="s">
        <v>173</v>
      </c>
      <c r="C198" s="158"/>
      <c r="D198" s="158"/>
      <c r="E198" s="158"/>
      <c r="F198" s="158"/>
      <c r="G198" s="158"/>
      <c r="H198" s="164"/>
    </row>
    <row r="199" spans="1:8" ht="109.5" customHeight="1">
      <c r="A199" s="160">
        <v>1</v>
      </c>
      <c r="B199" s="110" t="s">
        <v>174</v>
      </c>
      <c r="C199" s="50" t="s">
        <v>58</v>
      </c>
      <c r="D199" s="111"/>
      <c r="E199" s="25">
        <f>D199*E200*E201/10000</f>
        <v>0</v>
      </c>
      <c r="F199" s="25">
        <f>E199*F200*F201/10000</f>
        <v>0</v>
      </c>
      <c r="G199" s="25">
        <f>F199*G200*G201/10000</f>
        <v>0</v>
      </c>
      <c r="H199" s="26">
        <f>G199*H200*H201/10000</f>
        <v>0</v>
      </c>
    </row>
    <row r="200" spans="1:8" ht="114" customHeight="1">
      <c r="A200" s="160"/>
      <c r="B200" s="110" t="s">
        <v>61</v>
      </c>
      <c r="C200" s="50" t="s">
        <v>55</v>
      </c>
      <c r="D200" s="111"/>
      <c r="E200" s="111"/>
      <c r="F200" s="111"/>
      <c r="G200" s="111"/>
      <c r="H200" s="112"/>
    </row>
    <row r="201" spans="1:8" ht="109.5" customHeight="1">
      <c r="A201" s="160"/>
      <c r="B201" s="110" t="s">
        <v>60</v>
      </c>
      <c r="C201" s="50" t="s">
        <v>57</v>
      </c>
      <c r="D201" s="111"/>
      <c r="E201" s="111"/>
      <c r="F201" s="111"/>
      <c r="G201" s="111"/>
      <c r="H201" s="112"/>
    </row>
    <row r="202" spans="1:8" ht="105.75" customHeight="1">
      <c r="A202" s="113">
        <v>2</v>
      </c>
      <c r="B202" s="15" t="s">
        <v>175</v>
      </c>
      <c r="C202" s="6" t="s">
        <v>176</v>
      </c>
      <c r="D202" s="114"/>
      <c r="E202" s="114"/>
      <c r="F202" s="114"/>
      <c r="G202" s="114"/>
      <c r="H202" s="115"/>
    </row>
    <row r="203" spans="1:10" ht="100.5" customHeight="1">
      <c r="A203" s="113" t="s">
        <v>144</v>
      </c>
      <c r="B203" s="16" t="s">
        <v>177</v>
      </c>
      <c r="C203" s="6" t="s">
        <v>176</v>
      </c>
      <c r="D203" s="23"/>
      <c r="E203" s="23"/>
      <c r="F203" s="23"/>
      <c r="G203" s="23"/>
      <c r="H203" s="24"/>
      <c r="J203" s="1"/>
    </row>
    <row r="204" spans="1:8" ht="102.75" customHeight="1" thickBot="1">
      <c r="A204" s="116">
        <v>3</v>
      </c>
      <c r="B204" s="17" t="s">
        <v>178</v>
      </c>
      <c r="C204" s="18" t="s">
        <v>179</v>
      </c>
      <c r="D204" s="30"/>
      <c r="E204" s="30"/>
      <c r="F204" s="30"/>
      <c r="G204" s="30"/>
      <c r="H204" s="31"/>
    </row>
    <row r="205" spans="1:8" ht="39.75" customHeight="1" thickBot="1">
      <c r="A205" s="153"/>
      <c r="B205" s="154"/>
      <c r="C205" s="154"/>
      <c r="D205" s="154"/>
      <c r="E205" s="154"/>
      <c r="F205" s="154"/>
      <c r="G205" s="154"/>
      <c r="H205" s="155"/>
    </row>
    <row r="206" spans="1:8" ht="44.25" customHeight="1">
      <c r="A206" s="156" t="s">
        <v>0</v>
      </c>
      <c r="B206" s="158" t="s">
        <v>1</v>
      </c>
      <c r="C206" s="158" t="s">
        <v>2</v>
      </c>
      <c r="D206" s="9" t="s">
        <v>3</v>
      </c>
      <c r="E206" s="9" t="s">
        <v>4</v>
      </c>
      <c r="F206" s="158" t="s">
        <v>5</v>
      </c>
      <c r="G206" s="158"/>
      <c r="H206" s="164"/>
    </row>
    <row r="207" spans="1:8" ht="49.5" customHeight="1" thickBot="1">
      <c r="A207" s="157"/>
      <c r="B207" s="159"/>
      <c r="C207" s="159"/>
      <c r="D207" s="10">
        <v>2018</v>
      </c>
      <c r="E207" s="11">
        <v>2019</v>
      </c>
      <c r="F207" s="10">
        <v>2020</v>
      </c>
      <c r="G207" s="10">
        <v>2021</v>
      </c>
      <c r="H207" s="12">
        <v>2022</v>
      </c>
    </row>
    <row r="208" spans="1:8" ht="60.75" customHeight="1" thickBot="1">
      <c r="A208" s="99" t="s">
        <v>180</v>
      </c>
      <c r="B208" s="146" t="s">
        <v>181</v>
      </c>
      <c r="C208" s="146"/>
      <c r="D208" s="146"/>
      <c r="E208" s="146"/>
      <c r="F208" s="146"/>
      <c r="G208" s="146"/>
      <c r="H208" s="147"/>
    </row>
    <row r="209" spans="1:8" ht="100.5" customHeight="1">
      <c r="A209" s="117">
        <v>2</v>
      </c>
      <c r="B209" s="19" t="s">
        <v>182</v>
      </c>
      <c r="C209" s="45" t="s">
        <v>183</v>
      </c>
      <c r="D209" s="20">
        <v>31.1</v>
      </c>
      <c r="E209" s="20">
        <v>43.082</v>
      </c>
      <c r="F209" s="20">
        <v>43.6</v>
      </c>
      <c r="G209" s="20">
        <v>45</v>
      </c>
      <c r="H209" s="118">
        <v>45.5</v>
      </c>
    </row>
    <row r="210" spans="1:8" ht="105" customHeight="1">
      <c r="A210" s="119" t="s">
        <v>32</v>
      </c>
      <c r="B210" s="16" t="s">
        <v>289</v>
      </c>
      <c r="C210" s="7" t="s">
        <v>183</v>
      </c>
      <c r="D210" s="25">
        <v>20.3</v>
      </c>
      <c r="E210" s="25">
        <v>24.792</v>
      </c>
      <c r="F210" s="25">
        <v>25.3</v>
      </c>
      <c r="G210" s="25">
        <v>25.7</v>
      </c>
      <c r="H210" s="26">
        <v>26.2</v>
      </c>
    </row>
    <row r="211" spans="1:8" ht="99" customHeight="1" thickBot="1">
      <c r="A211" s="120" t="s">
        <v>34</v>
      </c>
      <c r="B211" s="121" t="s">
        <v>295</v>
      </c>
      <c r="C211" s="48" t="s">
        <v>184</v>
      </c>
      <c r="D211" s="107">
        <v>65.3</v>
      </c>
      <c r="E211" s="107">
        <f>E210/E209*100</f>
        <v>57.54607492688362</v>
      </c>
      <c r="F211" s="107">
        <f>F210/F209*100</f>
        <v>58.02752293577982</v>
      </c>
      <c r="G211" s="107">
        <f>G210/G209*100</f>
        <v>57.111111111111114</v>
      </c>
      <c r="H211" s="108">
        <f>H210/H209*100</f>
        <v>57.58241758241758</v>
      </c>
    </row>
    <row r="212" spans="1:8" ht="43.5" customHeight="1" thickBot="1">
      <c r="A212" s="161"/>
      <c r="B212" s="162"/>
      <c r="C212" s="162"/>
      <c r="D212" s="162"/>
      <c r="E212" s="162"/>
      <c r="F212" s="162"/>
      <c r="G212" s="162"/>
      <c r="H212" s="163"/>
    </row>
    <row r="213" spans="1:8" ht="24.75" customHeight="1">
      <c r="A213" s="156" t="s">
        <v>0</v>
      </c>
      <c r="B213" s="158" t="s">
        <v>1</v>
      </c>
      <c r="C213" s="158" t="s">
        <v>2</v>
      </c>
      <c r="D213" s="9" t="s">
        <v>3</v>
      </c>
      <c r="E213" s="9" t="s">
        <v>4</v>
      </c>
      <c r="F213" s="158" t="s">
        <v>5</v>
      </c>
      <c r="G213" s="158"/>
      <c r="H213" s="164"/>
    </row>
    <row r="214" spans="1:8" ht="27" customHeight="1" thickBot="1">
      <c r="A214" s="157"/>
      <c r="B214" s="159"/>
      <c r="C214" s="159"/>
      <c r="D214" s="10">
        <v>2018</v>
      </c>
      <c r="E214" s="11">
        <v>2019</v>
      </c>
      <c r="F214" s="10">
        <v>2020</v>
      </c>
      <c r="G214" s="10">
        <v>2021</v>
      </c>
      <c r="H214" s="12">
        <v>2022</v>
      </c>
    </row>
    <row r="215" spans="1:8" ht="28.5" customHeight="1" thickBot="1">
      <c r="A215" s="122" t="s">
        <v>185</v>
      </c>
      <c r="B215" s="184" t="s">
        <v>186</v>
      </c>
      <c r="C215" s="184"/>
      <c r="D215" s="184"/>
      <c r="E215" s="184"/>
      <c r="F215" s="184"/>
      <c r="G215" s="184"/>
      <c r="H215" s="185"/>
    </row>
    <row r="216" spans="1:8" ht="42.75" customHeight="1">
      <c r="A216" s="123">
        <v>1</v>
      </c>
      <c r="B216" s="14" t="s">
        <v>187</v>
      </c>
      <c r="C216" s="46" t="s">
        <v>50</v>
      </c>
      <c r="D216" s="21">
        <f>D217+D231</f>
        <v>74855.84</v>
      </c>
      <c r="E216" s="21">
        <f>E217+E231</f>
        <v>83228.63</v>
      </c>
      <c r="F216" s="21">
        <f>F217+F231</f>
        <v>76231.54999999999</v>
      </c>
      <c r="G216" s="21">
        <f>G217+G231</f>
        <v>54398.59</v>
      </c>
      <c r="H216" s="22">
        <f>H217+H231</f>
        <v>54992.01</v>
      </c>
    </row>
    <row r="217" spans="1:8" ht="42" customHeight="1">
      <c r="A217" s="140" t="s">
        <v>12</v>
      </c>
      <c r="B217" s="15" t="s">
        <v>188</v>
      </c>
      <c r="C217" s="6" t="s">
        <v>50</v>
      </c>
      <c r="D217" s="23">
        <v>41524</v>
      </c>
      <c r="E217" s="23">
        <f>40368.8+2681.4</f>
        <v>43050.200000000004</v>
      </c>
      <c r="F217" s="23">
        <v>42878.34</v>
      </c>
      <c r="G217" s="23">
        <v>44208.29</v>
      </c>
      <c r="H217" s="24">
        <v>45820.41</v>
      </c>
    </row>
    <row r="218" spans="1:8" ht="47.25" customHeight="1">
      <c r="A218" s="140" t="s">
        <v>118</v>
      </c>
      <c r="B218" s="15" t="s">
        <v>189</v>
      </c>
      <c r="C218" s="6" t="s">
        <v>50</v>
      </c>
      <c r="D218" s="23">
        <v>20317.6</v>
      </c>
      <c r="E218" s="23">
        <v>20244.4</v>
      </c>
      <c r="F218" s="23">
        <v>20838.39</v>
      </c>
      <c r="G218" s="23">
        <v>22192.88</v>
      </c>
      <c r="H218" s="24">
        <v>23702</v>
      </c>
    </row>
    <row r="219" spans="1:8" ht="43.5" customHeight="1">
      <c r="A219" s="140" t="s">
        <v>120</v>
      </c>
      <c r="B219" s="15" t="s">
        <v>190</v>
      </c>
      <c r="C219" s="6" t="s">
        <v>50</v>
      </c>
      <c r="D219" s="23">
        <f>D220+D221+D222</f>
        <v>15.8</v>
      </c>
      <c r="E219" s="23">
        <f>E220+E221+E222</f>
        <v>64.2</v>
      </c>
      <c r="F219" s="23">
        <f>F220+F221+F222</f>
        <v>66.9</v>
      </c>
      <c r="G219" s="23">
        <f>G220+G221+G222</f>
        <v>69.58</v>
      </c>
      <c r="H219" s="24">
        <f>H220+H221+H222</f>
        <v>72.36</v>
      </c>
    </row>
    <row r="220" spans="1:8" ht="58.5" customHeight="1">
      <c r="A220" s="140" t="s">
        <v>191</v>
      </c>
      <c r="B220" s="15" t="s">
        <v>192</v>
      </c>
      <c r="C220" s="6" t="s">
        <v>50</v>
      </c>
      <c r="D220" s="23"/>
      <c r="E220" s="23"/>
      <c r="F220" s="23"/>
      <c r="G220" s="23"/>
      <c r="H220" s="24"/>
    </row>
    <row r="221" spans="1:8" ht="52.5" customHeight="1">
      <c r="A221" s="140" t="s">
        <v>193</v>
      </c>
      <c r="B221" s="15" t="s">
        <v>194</v>
      </c>
      <c r="C221" s="6" t="s">
        <v>50</v>
      </c>
      <c r="D221" s="23"/>
      <c r="E221" s="23"/>
      <c r="F221" s="23"/>
      <c r="G221" s="23"/>
      <c r="H221" s="24"/>
    </row>
    <row r="222" spans="1:8" ht="45" customHeight="1">
      <c r="A222" s="140" t="s">
        <v>195</v>
      </c>
      <c r="B222" s="15" t="s">
        <v>196</v>
      </c>
      <c r="C222" s="6" t="s">
        <v>50</v>
      </c>
      <c r="D222" s="23">
        <v>15.8</v>
      </c>
      <c r="E222" s="23">
        <v>64.2</v>
      </c>
      <c r="F222" s="23">
        <v>66.9</v>
      </c>
      <c r="G222" s="23">
        <v>69.58</v>
      </c>
      <c r="H222" s="24">
        <v>72.36</v>
      </c>
    </row>
    <row r="223" spans="1:8" ht="42.75" customHeight="1">
      <c r="A223" s="140" t="s">
        <v>197</v>
      </c>
      <c r="B223" s="15" t="s">
        <v>198</v>
      </c>
      <c r="C223" s="6" t="s">
        <v>50</v>
      </c>
      <c r="D223" s="23">
        <f>D224+D225</f>
        <v>15862.6</v>
      </c>
      <c r="E223" s="23">
        <f>E224+E225</f>
        <v>17708.5</v>
      </c>
      <c r="F223" s="23">
        <f>F224+F225</f>
        <v>16461.82</v>
      </c>
      <c r="G223" s="23">
        <f>G224+G225</f>
        <v>16461.82</v>
      </c>
      <c r="H223" s="24">
        <f>H224+H225</f>
        <v>16461.82</v>
      </c>
    </row>
    <row r="224" spans="1:8" ht="46.5" customHeight="1">
      <c r="A224" s="140" t="s">
        <v>199</v>
      </c>
      <c r="B224" s="15" t="s">
        <v>200</v>
      </c>
      <c r="C224" s="6" t="s">
        <v>50</v>
      </c>
      <c r="D224" s="23">
        <v>2066.1</v>
      </c>
      <c r="E224" s="23">
        <v>1334</v>
      </c>
      <c r="F224" s="23">
        <v>2431.05</v>
      </c>
      <c r="G224" s="23">
        <v>2431.05</v>
      </c>
      <c r="H224" s="24">
        <v>2431.05</v>
      </c>
    </row>
    <row r="225" spans="1:8" ht="45.75" customHeight="1">
      <c r="A225" s="140" t="s">
        <v>201</v>
      </c>
      <c r="B225" s="15" t="s">
        <v>202</v>
      </c>
      <c r="C225" s="6" t="s">
        <v>50</v>
      </c>
      <c r="D225" s="23">
        <v>13796.5</v>
      </c>
      <c r="E225" s="23">
        <v>16374.5</v>
      </c>
      <c r="F225" s="23">
        <v>14030.77</v>
      </c>
      <c r="G225" s="23">
        <v>14030.77</v>
      </c>
      <c r="H225" s="24">
        <v>14030.77</v>
      </c>
    </row>
    <row r="226" spans="1:8" ht="60" customHeight="1">
      <c r="A226" s="140" t="s">
        <v>203</v>
      </c>
      <c r="B226" s="15" t="s">
        <v>204</v>
      </c>
      <c r="C226" s="6" t="s">
        <v>50</v>
      </c>
      <c r="D226" s="23"/>
      <c r="E226" s="23"/>
      <c r="F226" s="23"/>
      <c r="G226" s="23"/>
      <c r="H226" s="24"/>
    </row>
    <row r="227" spans="1:8" ht="60" customHeight="1">
      <c r="A227" s="140" t="s">
        <v>205</v>
      </c>
      <c r="B227" s="15" t="s">
        <v>206</v>
      </c>
      <c r="C227" s="6" t="s">
        <v>50</v>
      </c>
      <c r="D227" s="23">
        <v>2191.3</v>
      </c>
      <c r="E227" s="23">
        <v>2432.4</v>
      </c>
      <c r="F227" s="23">
        <v>2284.7</v>
      </c>
      <c r="G227" s="23">
        <v>2194.33</v>
      </c>
      <c r="H227" s="24">
        <v>2194.33</v>
      </c>
    </row>
    <row r="228" spans="1:8" ht="42.75" customHeight="1">
      <c r="A228" s="140" t="s">
        <v>207</v>
      </c>
      <c r="B228" s="15" t="s">
        <v>208</v>
      </c>
      <c r="C228" s="49" t="s">
        <v>50</v>
      </c>
      <c r="D228" s="23">
        <v>1313.2</v>
      </c>
      <c r="E228" s="23">
        <v>932.4</v>
      </c>
      <c r="F228" s="23">
        <v>1084.76</v>
      </c>
      <c r="G228" s="23">
        <v>1097.1</v>
      </c>
      <c r="H228" s="24">
        <v>1109.94</v>
      </c>
    </row>
    <row r="229" spans="1:8" ht="42" customHeight="1">
      <c r="A229" s="140" t="s">
        <v>209</v>
      </c>
      <c r="B229" s="15" t="s">
        <v>210</v>
      </c>
      <c r="C229" s="6" t="s">
        <v>50</v>
      </c>
      <c r="D229" s="23">
        <v>351</v>
      </c>
      <c r="E229" s="23"/>
      <c r="F229" s="23"/>
      <c r="G229" s="23"/>
      <c r="H229" s="24"/>
    </row>
    <row r="230" spans="1:8" ht="45.75" customHeight="1">
      <c r="A230" s="140" t="s">
        <v>211</v>
      </c>
      <c r="B230" s="15" t="s">
        <v>212</v>
      </c>
      <c r="C230" s="6" t="s">
        <v>50</v>
      </c>
      <c r="D230" s="23">
        <v>35</v>
      </c>
      <c r="E230" s="23">
        <v>200</v>
      </c>
      <c r="F230" s="23">
        <v>200</v>
      </c>
      <c r="G230" s="23">
        <v>200</v>
      </c>
      <c r="H230" s="24">
        <v>200</v>
      </c>
    </row>
    <row r="231" spans="1:8" ht="42.75" customHeight="1">
      <c r="A231" s="140" t="s">
        <v>14</v>
      </c>
      <c r="B231" s="15" t="s">
        <v>213</v>
      </c>
      <c r="C231" s="6" t="s">
        <v>50</v>
      </c>
      <c r="D231" s="23">
        <f>D232+D233+D234+D235</f>
        <v>33331.84</v>
      </c>
      <c r="E231" s="23">
        <f>E232+E233+E234+E235</f>
        <v>40178.43</v>
      </c>
      <c r="F231" s="23">
        <f>F232+F233+F234+F235</f>
        <v>33353.21</v>
      </c>
      <c r="G231" s="23">
        <f>G232+G233+G234+G235</f>
        <v>10190.3</v>
      </c>
      <c r="H231" s="24">
        <f>H232+H233+H234+H235</f>
        <v>9171.6</v>
      </c>
    </row>
    <row r="232" spans="1:8" ht="43.5" customHeight="1">
      <c r="A232" s="140" t="s">
        <v>124</v>
      </c>
      <c r="B232" s="15" t="s">
        <v>214</v>
      </c>
      <c r="C232" s="6" t="s">
        <v>50</v>
      </c>
      <c r="D232" s="23">
        <v>12213.3</v>
      </c>
      <c r="E232" s="23">
        <v>11278.8</v>
      </c>
      <c r="F232" s="23">
        <v>9522.4</v>
      </c>
      <c r="G232" s="23">
        <v>9553.8</v>
      </c>
      <c r="H232" s="24">
        <v>9171.6</v>
      </c>
    </row>
    <row r="233" spans="1:8" ht="42" customHeight="1">
      <c r="A233" s="140" t="s">
        <v>125</v>
      </c>
      <c r="B233" s="15" t="s">
        <v>215</v>
      </c>
      <c r="C233" s="6" t="s">
        <v>50</v>
      </c>
      <c r="D233" s="23">
        <v>13033.32</v>
      </c>
      <c r="E233" s="23">
        <f>20166.5+2510.23</f>
        <v>22676.73</v>
      </c>
      <c r="F233" s="23">
        <v>23830.81</v>
      </c>
      <c r="G233" s="23">
        <v>636.5</v>
      </c>
      <c r="H233" s="24">
        <v>0</v>
      </c>
    </row>
    <row r="234" spans="1:8" ht="44.25" customHeight="1">
      <c r="A234" s="140" t="s">
        <v>126</v>
      </c>
      <c r="B234" s="15" t="s">
        <v>216</v>
      </c>
      <c r="C234" s="6" t="s">
        <v>50</v>
      </c>
      <c r="D234" s="23">
        <v>846.66</v>
      </c>
      <c r="E234" s="23">
        <v>281.8</v>
      </c>
      <c r="F234" s="23">
        <v>0</v>
      </c>
      <c r="G234" s="23">
        <v>0</v>
      </c>
      <c r="H234" s="24">
        <v>0</v>
      </c>
    </row>
    <row r="235" spans="1:8" ht="41.25" customHeight="1">
      <c r="A235" s="140" t="s">
        <v>217</v>
      </c>
      <c r="B235" s="15" t="s">
        <v>218</v>
      </c>
      <c r="C235" s="6" t="s">
        <v>50</v>
      </c>
      <c r="D235" s="23">
        <v>7238.56</v>
      </c>
      <c r="E235" s="23">
        <v>5941.1</v>
      </c>
      <c r="F235" s="23">
        <v>0</v>
      </c>
      <c r="G235" s="23">
        <v>0</v>
      </c>
      <c r="H235" s="24">
        <v>0</v>
      </c>
    </row>
    <row r="236" spans="1:8" s="5" customFormat="1" ht="40.5" customHeight="1">
      <c r="A236" s="141">
        <v>2</v>
      </c>
      <c r="B236" s="110" t="s">
        <v>219</v>
      </c>
      <c r="C236" s="50" t="s">
        <v>50</v>
      </c>
      <c r="D236" s="145">
        <f>D237+D238+D239+D240+D241+D242+D243+D244+D245+D246</f>
        <v>81516.79999999999</v>
      </c>
      <c r="E236" s="111">
        <f>E237+E238+E239+E240+E241+E242+E243+E244+E245+E246</f>
        <v>104166.3</v>
      </c>
      <c r="F236" s="111">
        <f>F237+F238+F239+F240+F241+F242+F243+F244+F245+F246</f>
        <v>77071.31</v>
      </c>
      <c r="G236" s="111">
        <f>G237+G238+G239+G240+G241+G242+G243+G244+G245+G246</f>
        <v>54059.9</v>
      </c>
      <c r="H236" s="112">
        <f>H237+H238+H239+H240+H241+H242+H243+H244+H245+H246</f>
        <v>54015.36</v>
      </c>
    </row>
    <row r="237" spans="1:8" ht="40.5" customHeight="1">
      <c r="A237" s="140" t="s">
        <v>142</v>
      </c>
      <c r="B237" s="15" t="s">
        <v>220</v>
      </c>
      <c r="C237" s="7" t="s">
        <v>50</v>
      </c>
      <c r="D237" s="25">
        <v>14420.1</v>
      </c>
      <c r="E237" s="25">
        <v>18824.1</v>
      </c>
      <c r="F237" s="25">
        <v>14666.8</v>
      </c>
      <c r="G237" s="25">
        <v>14802.4</v>
      </c>
      <c r="H237" s="26">
        <v>15315.6</v>
      </c>
    </row>
    <row r="238" spans="1:8" ht="41.25" customHeight="1">
      <c r="A238" s="140" t="s">
        <v>144</v>
      </c>
      <c r="B238" s="15" t="s">
        <v>221</v>
      </c>
      <c r="C238" s="6" t="s">
        <v>50</v>
      </c>
      <c r="D238" s="25">
        <v>254.4</v>
      </c>
      <c r="E238" s="25">
        <v>278.3</v>
      </c>
      <c r="F238" s="25">
        <v>266.4</v>
      </c>
      <c r="G238" s="25">
        <v>0</v>
      </c>
      <c r="H238" s="26">
        <v>0</v>
      </c>
    </row>
    <row r="239" spans="1:8" ht="44.25" customHeight="1">
      <c r="A239" s="140" t="s">
        <v>146</v>
      </c>
      <c r="B239" s="15" t="s">
        <v>222</v>
      </c>
      <c r="C239" s="6" t="s">
        <v>50</v>
      </c>
      <c r="D239" s="25">
        <v>1284</v>
      </c>
      <c r="E239" s="25">
        <v>1100</v>
      </c>
      <c r="F239" s="25">
        <v>1330</v>
      </c>
      <c r="G239" s="25">
        <v>1330</v>
      </c>
      <c r="H239" s="26">
        <v>1030</v>
      </c>
    </row>
    <row r="240" spans="1:8" ht="42.75" customHeight="1">
      <c r="A240" s="140" t="s">
        <v>148</v>
      </c>
      <c r="B240" s="15" t="s">
        <v>223</v>
      </c>
      <c r="C240" s="6" t="s">
        <v>50</v>
      </c>
      <c r="D240" s="25">
        <v>17635.1</v>
      </c>
      <c r="E240" s="25">
        <v>16960.3</v>
      </c>
      <c r="F240" s="25">
        <f>6136.6+1909.5</f>
        <v>8046.1</v>
      </c>
      <c r="G240" s="25">
        <f>5341.5+G233</f>
        <v>5978</v>
      </c>
      <c r="H240" s="26">
        <v>5555.16</v>
      </c>
    </row>
    <row r="241" spans="1:8" ht="42.75" customHeight="1">
      <c r="A241" s="140" t="s">
        <v>150</v>
      </c>
      <c r="B241" s="15" t="s">
        <v>224</v>
      </c>
      <c r="C241" s="6" t="s">
        <v>50</v>
      </c>
      <c r="D241" s="25">
        <v>27079.9</v>
      </c>
      <c r="E241" s="25">
        <v>47457.8</v>
      </c>
      <c r="F241" s="25">
        <f>17386.9+20585.01</f>
        <v>37971.91</v>
      </c>
      <c r="G241" s="25">
        <v>17450.6</v>
      </c>
      <c r="H241" s="26">
        <v>17555.5</v>
      </c>
    </row>
    <row r="242" spans="1:8" ht="45" customHeight="1">
      <c r="A242" s="140" t="s">
        <v>152</v>
      </c>
      <c r="B242" s="15" t="s">
        <v>225</v>
      </c>
      <c r="C242" s="6" t="s">
        <v>50</v>
      </c>
      <c r="D242" s="25">
        <v>651.1</v>
      </c>
      <c r="E242" s="25">
        <v>883.3</v>
      </c>
      <c r="F242" s="25">
        <v>759</v>
      </c>
      <c r="G242" s="25">
        <v>774.2</v>
      </c>
      <c r="H242" s="26">
        <v>786</v>
      </c>
    </row>
    <row r="243" spans="1:8" ht="45" customHeight="1">
      <c r="A243" s="140" t="s">
        <v>226</v>
      </c>
      <c r="B243" s="15" t="s">
        <v>227</v>
      </c>
      <c r="C243" s="6" t="s">
        <v>50</v>
      </c>
      <c r="D243" s="25">
        <v>14204.8</v>
      </c>
      <c r="E243" s="25">
        <v>13530.5</v>
      </c>
      <c r="F243" s="25">
        <f>12362.2+481</f>
        <v>12843.2</v>
      </c>
      <c r="G243" s="25">
        <v>12511.8</v>
      </c>
      <c r="H243" s="26">
        <v>12558</v>
      </c>
    </row>
    <row r="244" spans="1:8" ht="42.75" customHeight="1">
      <c r="A244" s="140" t="s">
        <v>228</v>
      </c>
      <c r="B244" s="15" t="s">
        <v>229</v>
      </c>
      <c r="C244" s="6" t="s">
        <v>50</v>
      </c>
      <c r="D244" s="25">
        <v>4252.7</v>
      </c>
      <c r="E244" s="25">
        <v>1785.2</v>
      </c>
      <c r="F244" s="25">
        <v>550.9</v>
      </c>
      <c r="G244" s="25">
        <v>550.4</v>
      </c>
      <c r="H244" s="26">
        <v>550.1</v>
      </c>
    </row>
    <row r="245" spans="1:8" ht="43.5" customHeight="1">
      <c r="A245" s="140" t="s">
        <v>230</v>
      </c>
      <c r="B245" s="15" t="s">
        <v>231</v>
      </c>
      <c r="C245" s="6" t="s">
        <v>50</v>
      </c>
      <c r="D245" s="25">
        <v>1734.7</v>
      </c>
      <c r="E245" s="25">
        <v>3346.8</v>
      </c>
      <c r="F245" s="25">
        <v>637</v>
      </c>
      <c r="G245" s="25">
        <v>662.5</v>
      </c>
      <c r="H245" s="26">
        <v>665</v>
      </c>
    </row>
    <row r="246" spans="1:8" ht="42.75" customHeight="1">
      <c r="A246" s="140" t="s">
        <v>232</v>
      </c>
      <c r="B246" s="15" t="s">
        <v>233</v>
      </c>
      <c r="C246" s="6" t="s">
        <v>50</v>
      </c>
      <c r="D246" s="25"/>
      <c r="E246" s="25"/>
      <c r="F246" s="25"/>
      <c r="G246" s="25"/>
      <c r="H246" s="26"/>
    </row>
    <row r="247" spans="1:8" ht="47.25" customHeight="1">
      <c r="A247" s="140">
        <v>3</v>
      </c>
      <c r="B247" s="15" t="s">
        <v>234</v>
      </c>
      <c r="C247" s="7" t="s">
        <v>50</v>
      </c>
      <c r="D247" s="25">
        <f>D216-D236</f>
        <v>-6660.959999999992</v>
      </c>
      <c r="E247" s="25">
        <f>E216-E236</f>
        <v>-20937.67</v>
      </c>
      <c r="F247" s="25">
        <f>F216-F236</f>
        <v>-839.7600000000093</v>
      </c>
      <c r="G247" s="25">
        <f>G216-G236</f>
        <v>338.68999999999505</v>
      </c>
      <c r="H247" s="26">
        <f>H216-H236</f>
        <v>976.6500000000015</v>
      </c>
    </row>
    <row r="248" spans="1:8" ht="44.25" customHeight="1" thickBot="1">
      <c r="A248" s="116" t="s">
        <v>34</v>
      </c>
      <c r="B248" s="17" t="s">
        <v>235</v>
      </c>
      <c r="C248" s="18" t="s">
        <v>50</v>
      </c>
      <c r="D248" s="30">
        <v>0</v>
      </c>
      <c r="E248" s="30">
        <v>0</v>
      </c>
      <c r="F248" s="30">
        <v>0</v>
      </c>
      <c r="G248" s="30">
        <v>0</v>
      </c>
      <c r="H248" s="31">
        <v>0</v>
      </c>
    </row>
    <row r="249" spans="1:8" ht="43.5" customHeight="1" thickBot="1">
      <c r="A249" s="153"/>
      <c r="B249" s="154"/>
      <c r="C249" s="154"/>
      <c r="D249" s="154"/>
      <c r="E249" s="154"/>
      <c r="F249" s="154"/>
      <c r="G249" s="154"/>
      <c r="H249" s="155"/>
    </row>
    <row r="250" spans="1:8" ht="33" customHeight="1">
      <c r="A250" s="156" t="s">
        <v>0</v>
      </c>
      <c r="B250" s="158" t="s">
        <v>1</v>
      </c>
      <c r="C250" s="158" t="s">
        <v>2</v>
      </c>
      <c r="D250" s="9" t="s">
        <v>3</v>
      </c>
      <c r="E250" s="9" t="s">
        <v>4</v>
      </c>
      <c r="F250" s="158" t="s">
        <v>5</v>
      </c>
      <c r="G250" s="158"/>
      <c r="H250" s="164"/>
    </row>
    <row r="251" spans="1:8" ht="32.25" customHeight="1" thickBot="1">
      <c r="A251" s="157"/>
      <c r="B251" s="159"/>
      <c r="C251" s="159"/>
      <c r="D251" s="10">
        <v>2018</v>
      </c>
      <c r="E251" s="11">
        <v>2019</v>
      </c>
      <c r="F251" s="10">
        <v>2020</v>
      </c>
      <c r="G251" s="10">
        <v>2021</v>
      </c>
      <c r="H251" s="12">
        <v>2022</v>
      </c>
    </row>
    <row r="252" spans="1:8" ht="39" customHeight="1" thickBot="1">
      <c r="A252" s="99" t="s">
        <v>236</v>
      </c>
      <c r="B252" s="146" t="s">
        <v>237</v>
      </c>
      <c r="C252" s="146"/>
      <c r="D252" s="146"/>
      <c r="E252" s="146"/>
      <c r="F252" s="146"/>
      <c r="G252" s="146"/>
      <c r="H252" s="147"/>
    </row>
    <row r="253" spans="1:8" ht="69" customHeight="1">
      <c r="A253" s="117">
        <v>1</v>
      </c>
      <c r="B253" s="19" t="s">
        <v>238</v>
      </c>
      <c r="C253" s="45"/>
      <c r="D253" s="20"/>
      <c r="E253" s="20"/>
      <c r="F253" s="20"/>
      <c r="G253" s="20"/>
      <c r="H253" s="118"/>
    </row>
    <row r="254" spans="1:8" ht="34.5" customHeight="1">
      <c r="A254" s="151" t="s">
        <v>12</v>
      </c>
      <c r="B254" s="152" t="s">
        <v>239</v>
      </c>
      <c r="C254" s="7" t="s">
        <v>240</v>
      </c>
      <c r="D254" s="23"/>
      <c r="E254" s="23"/>
      <c r="F254" s="23"/>
      <c r="G254" s="23"/>
      <c r="H254" s="24"/>
    </row>
    <row r="255" spans="1:8" ht="30.75" customHeight="1">
      <c r="A255" s="151"/>
      <c r="B255" s="152"/>
      <c r="C255" s="7" t="s">
        <v>241</v>
      </c>
      <c r="D255" s="23"/>
      <c r="E255" s="23"/>
      <c r="F255" s="23"/>
      <c r="G255" s="23"/>
      <c r="H255" s="24"/>
    </row>
    <row r="256" spans="1:8" ht="31.5" customHeight="1">
      <c r="A256" s="151" t="s">
        <v>14</v>
      </c>
      <c r="B256" s="152" t="s">
        <v>242</v>
      </c>
      <c r="C256" s="7" t="s">
        <v>240</v>
      </c>
      <c r="D256" s="23"/>
      <c r="E256" s="23"/>
      <c r="F256" s="23"/>
      <c r="G256" s="23"/>
      <c r="H256" s="24"/>
    </row>
    <row r="257" spans="1:8" ht="33.75" customHeight="1">
      <c r="A257" s="151"/>
      <c r="B257" s="152"/>
      <c r="C257" s="7" t="s">
        <v>241</v>
      </c>
      <c r="D257" s="23"/>
      <c r="E257" s="23"/>
      <c r="F257" s="23"/>
      <c r="G257" s="23"/>
      <c r="H257" s="24"/>
    </row>
    <row r="258" spans="1:8" ht="34.5" customHeight="1">
      <c r="A258" s="148" t="s">
        <v>17</v>
      </c>
      <c r="B258" s="149" t="s">
        <v>243</v>
      </c>
      <c r="C258" s="7" t="s">
        <v>240</v>
      </c>
      <c r="D258" s="23"/>
      <c r="E258" s="23"/>
      <c r="F258" s="23"/>
      <c r="G258" s="23"/>
      <c r="H258" s="24"/>
    </row>
    <row r="259" spans="1:8" ht="33.75" customHeight="1">
      <c r="A259" s="148"/>
      <c r="B259" s="149"/>
      <c r="C259" s="7" t="s">
        <v>244</v>
      </c>
      <c r="D259" s="23"/>
      <c r="E259" s="23"/>
      <c r="F259" s="23"/>
      <c r="G259" s="23"/>
      <c r="H259" s="24"/>
    </row>
    <row r="260" spans="1:8" ht="33.75" customHeight="1">
      <c r="A260" s="148" t="s">
        <v>245</v>
      </c>
      <c r="B260" s="149" t="s">
        <v>246</v>
      </c>
      <c r="C260" s="7" t="s">
        <v>240</v>
      </c>
      <c r="D260" s="23"/>
      <c r="E260" s="23"/>
      <c r="F260" s="23"/>
      <c r="G260" s="23"/>
      <c r="H260" s="24"/>
    </row>
    <row r="261" spans="1:8" ht="36" customHeight="1">
      <c r="A261" s="148"/>
      <c r="B261" s="149"/>
      <c r="C261" s="7" t="s">
        <v>247</v>
      </c>
      <c r="D261" s="23"/>
      <c r="E261" s="23"/>
      <c r="F261" s="23"/>
      <c r="G261" s="23"/>
      <c r="H261" s="24"/>
    </row>
    <row r="262" spans="1:8" ht="38.25" customHeight="1">
      <c r="A262" s="113" t="s">
        <v>248</v>
      </c>
      <c r="B262" s="15" t="s">
        <v>249</v>
      </c>
      <c r="C262" s="6" t="s">
        <v>36</v>
      </c>
      <c r="D262" s="23"/>
      <c r="E262" s="23"/>
      <c r="F262" s="23"/>
      <c r="G262" s="23"/>
      <c r="H262" s="24"/>
    </row>
    <row r="263" spans="1:8" ht="38.25" customHeight="1">
      <c r="A263" s="113" t="s">
        <v>250</v>
      </c>
      <c r="B263" s="15" t="s">
        <v>251</v>
      </c>
      <c r="C263" s="6" t="s">
        <v>36</v>
      </c>
      <c r="D263" s="23"/>
      <c r="E263" s="23"/>
      <c r="F263" s="23"/>
      <c r="G263" s="23"/>
      <c r="H263" s="24"/>
    </row>
    <row r="264" spans="1:8" ht="41.25" customHeight="1">
      <c r="A264" s="113">
        <v>2</v>
      </c>
      <c r="B264" s="15" t="s">
        <v>252</v>
      </c>
      <c r="C264" s="6" t="s">
        <v>9</v>
      </c>
      <c r="D264" s="23">
        <v>451</v>
      </c>
      <c r="E264" s="23">
        <v>503</v>
      </c>
      <c r="F264" s="23">
        <v>500</v>
      </c>
      <c r="G264" s="23">
        <v>500</v>
      </c>
      <c r="H264" s="24">
        <v>500</v>
      </c>
    </row>
    <row r="265" spans="1:8" ht="39" customHeight="1">
      <c r="A265" s="113">
        <v>3</v>
      </c>
      <c r="B265" s="15" t="s">
        <v>253</v>
      </c>
      <c r="C265" s="6" t="s">
        <v>9</v>
      </c>
      <c r="D265" s="25">
        <f>D266+D267+D268+D269</f>
        <v>609</v>
      </c>
      <c r="E265" s="25">
        <f>E266+E267+E268+E269</f>
        <v>644</v>
      </c>
      <c r="F265" s="25">
        <f>F266+F267+F268+F269</f>
        <v>610</v>
      </c>
      <c r="G265" s="25">
        <f>G266+G267+G268+G269</f>
        <v>610</v>
      </c>
      <c r="H265" s="26">
        <f>H266+H267+H268+H269</f>
        <v>610</v>
      </c>
    </row>
    <row r="266" spans="1:8" ht="39" customHeight="1">
      <c r="A266" s="124" t="s">
        <v>63</v>
      </c>
      <c r="B266" s="125" t="s">
        <v>254</v>
      </c>
      <c r="C266" s="6" t="s">
        <v>9</v>
      </c>
      <c r="D266" s="25">
        <v>609</v>
      </c>
      <c r="E266" s="25">
        <v>644</v>
      </c>
      <c r="F266" s="25">
        <v>610</v>
      </c>
      <c r="G266" s="25">
        <v>610</v>
      </c>
      <c r="H266" s="26">
        <v>610</v>
      </c>
    </row>
    <row r="267" spans="1:8" ht="37.5" customHeight="1">
      <c r="A267" s="124" t="s">
        <v>65</v>
      </c>
      <c r="B267" s="125" t="s">
        <v>255</v>
      </c>
      <c r="C267" s="6" t="s">
        <v>9</v>
      </c>
      <c r="D267" s="25"/>
      <c r="E267" s="25"/>
      <c r="F267" s="25"/>
      <c r="G267" s="25"/>
      <c r="H267" s="26"/>
    </row>
    <row r="268" spans="1:8" ht="35.25" customHeight="1">
      <c r="A268" s="124" t="s">
        <v>67</v>
      </c>
      <c r="B268" s="125" t="s">
        <v>256</v>
      </c>
      <c r="C268" s="6" t="s">
        <v>9</v>
      </c>
      <c r="D268" s="25"/>
      <c r="E268" s="25"/>
      <c r="F268" s="25"/>
      <c r="G268" s="25"/>
      <c r="H268" s="26"/>
    </row>
    <row r="269" spans="1:8" ht="35.25" customHeight="1">
      <c r="A269" s="124" t="s">
        <v>69</v>
      </c>
      <c r="B269" s="125" t="s">
        <v>257</v>
      </c>
      <c r="C269" s="6" t="s">
        <v>9</v>
      </c>
      <c r="D269" s="25"/>
      <c r="E269" s="25"/>
      <c r="F269" s="25"/>
      <c r="G269" s="25"/>
      <c r="H269" s="26"/>
    </row>
    <row r="270" spans="1:8" ht="41.25" customHeight="1">
      <c r="A270" s="124">
        <v>4</v>
      </c>
      <c r="B270" s="125" t="s">
        <v>258</v>
      </c>
      <c r="C270" s="6" t="s">
        <v>9</v>
      </c>
      <c r="D270" s="25">
        <f>D271+D272</f>
        <v>0</v>
      </c>
      <c r="E270" s="25">
        <f>E271+E272</f>
        <v>0</v>
      </c>
      <c r="F270" s="25">
        <f>F271+F272</f>
        <v>0</v>
      </c>
      <c r="G270" s="25">
        <f>G271+G272</f>
        <v>0</v>
      </c>
      <c r="H270" s="26">
        <f>H271+H272</f>
        <v>0</v>
      </c>
    </row>
    <row r="271" spans="1:8" ht="36" customHeight="1">
      <c r="A271" s="124" t="s">
        <v>259</v>
      </c>
      <c r="B271" s="125" t="s">
        <v>256</v>
      </c>
      <c r="C271" s="6" t="s">
        <v>9</v>
      </c>
      <c r="D271" s="25"/>
      <c r="E271" s="25"/>
      <c r="F271" s="25"/>
      <c r="G271" s="25"/>
      <c r="H271" s="26"/>
    </row>
    <row r="272" spans="1:8" ht="39" customHeight="1">
      <c r="A272" s="124" t="s">
        <v>260</v>
      </c>
      <c r="B272" s="125" t="s">
        <v>261</v>
      </c>
      <c r="C272" s="6" t="s">
        <v>9</v>
      </c>
      <c r="D272" s="23"/>
      <c r="E272" s="23"/>
      <c r="F272" s="23"/>
      <c r="G272" s="23"/>
      <c r="H272" s="24"/>
    </row>
    <row r="273" spans="1:8" ht="38.25" customHeight="1">
      <c r="A273" s="124">
        <v>5</v>
      </c>
      <c r="B273" s="125" t="s">
        <v>262</v>
      </c>
      <c r="C273" s="6"/>
      <c r="D273" s="23"/>
      <c r="E273" s="23"/>
      <c r="F273" s="23"/>
      <c r="G273" s="23"/>
      <c r="H273" s="24"/>
    </row>
    <row r="274" spans="1:8" ht="42" customHeight="1">
      <c r="A274" s="124" t="s">
        <v>39</v>
      </c>
      <c r="B274" s="125" t="s">
        <v>263</v>
      </c>
      <c r="C274" s="6" t="s">
        <v>290</v>
      </c>
      <c r="D274" s="25"/>
      <c r="E274" s="25"/>
      <c r="F274" s="25"/>
      <c r="G274" s="25"/>
      <c r="H274" s="26"/>
    </row>
    <row r="275" spans="1:8" ht="52.5" customHeight="1">
      <c r="A275" s="124" t="s">
        <v>41</v>
      </c>
      <c r="B275" s="125" t="s">
        <v>264</v>
      </c>
      <c r="C275" s="6" t="s">
        <v>265</v>
      </c>
      <c r="D275" s="25"/>
      <c r="E275" s="25"/>
      <c r="F275" s="25"/>
      <c r="G275" s="25"/>
      <c r="H275" s="26"/>
    </row>
    <row r="276" spans="1:8" ht="53.25" customHeight="1">
      <c r="A276" s="124" t="s">
        <v>266</v>
      </c>
      <c r="B276" s="125" t="s">
        <v>267</v>
      </c>
      <c r="C276" s="6" t="s">
        <v>265</v>
      </c>
      <c r="D276" s="23"/>
      <c r="E276" s="23"/>
      <c r="F276" s="23"/>
      <c r="G276" s="23"/>
      <c r="H276" s="24"/>
    </row>
    <row r="277" spans="1:8" ht="46.5" customHeight="1">
      <c r="A277" s="124" t="s">
        <v>268</v>
      </c>
      <c r="B277" s="125" t="s">
        <v>269</v>
      </c>
      <c r="C277" s="6" t="s">
        <v>270</v>
      </c>
      <c r="D277" s="23">
        <v>3.6</v>
      </c>
      <c r="E277" s="23">
        <v>3.6</v>
      </c>
      <c r="F277" s="23">
        <v>3.6</v>
      </c>
      <c r="G277" s="23">
        <v>3.7</v>
      </c>
      <c r="H277" s="24">
        <v>3.7</v>
      </c>
    </row>
    <row r="278" spans="1:8" ht="51" customHeight="1">
      <c r="A278" s="124" t="s">
        <v>271</v>
      </c>
      <c r="B278" s="125" t="s">
        <v>272</v>
      </c>
      <c r="C278" s="6" t="s">
        <v>270</v>
      </c>
      <c r="D278" s="23">
        <v>6.1</v>
      </c>
      <c r="E278" s="23">
        <v>6.1</v>
      </c>
      <c r="F278" s="23">
        <v>6.1</v>
      </c>
      <c r="G278" s="23">
        <v>6.1</v>
      </c>
      <c r="H278" s="24">
        <v>6.1</v>
      </c>
    </row>
    <row r="279" spans="1:8" ht="64.5" customHeight="1">
      <c r="A279" s="113" t="s">
        <v>273</v>
      </c>
      <c r="B279" s="15" t="s">
        <v>274</v>
      </c>
      <c r="C279" s="6" t="s">
        <v>275</v>
      </c>
      <c r="D279" s="23"/>
      <c r="E279" s="23"/>
      <c r="F279" s="23"/>
      <c r="G279" s="23"/>
      <c r="H279" s="24"/>
    </row>
    <row r="280" spans="1:8" ht="51" customHeight="1">
      <c r="A280" s="113" t="s">
        <v>276</v>
      </c>
      <c r="B280" s="15" t="s">
        <v>277</v>
      </c>
      <c r="C280" s="6" t="s">
        <v>278</v>
      </c>
      <c r="D280" s="23">
        <v>1</v>
      </c>
      <c r="E280" s="23">
        <v>1</v>
      </c>
      <c r="F280" s="23">
        <v>1</v>
      </c>
      <c r="G280" s="23">
        <v>1</v>
      </c>
      <c r="H280" s="24">
        <v>1</v>
      </c>
    </row>
    <row r="281" spans="1:8" ht="52.5" customHeight="1">
      <c r="A281" s="113" t="s">
        <v>279</v>
      </c>
      <c r="B281" s="15" t="s">
        <v>280</v>
      </c>
      <c r="C281" s="6" t="s">
        <v>278</v>
      </c>
      <c r="D281" s="23">
        <v>1</v>
      </c>
      <c r="E281" s="23">
        <v>1</v>
      </c>
      <c r="F281" s="23">
        <v>1</v>
      </c>
      <c r="G281" s="23">
        <v>1</v>
      </c>
      <c r="H281" s="24">
        <v>1</v>
      </c>
    </row>
    <row r="282" spans="1:8" ht="54.75" customHeight="1">
      <c r="A282" s="113" t="s">
        <v>281</v>
      </c>
      <c r="B282" s="15" t="s">
        <v>282</v>
      </c>
      <c r="C282" s="6" t="s">
        <v>283</v>
      </c>
      <c r="D282" s="23">
        <v>778</v>
      </c>
      <c r="E282" s="23">
        <v>867</v>
      </c>
      <c r="F282" s="23">
        <v>862</v>
      </c>
      <c r="G282" s="23">
        <v>862</v>
      </c>
      <c r="H282" s="24">
        <v>862</v>
      </c>
    </row>
    <row r="283" spans="1:8" ht="70.5" customHeight="1" thickBot="1">
      <c r="A283" s="116">
        <v>6</v>
      </c>
      <c r="B283" s="17" t="s">
        <v>284</v>
      </c>
      <c r="C283" s="18" t="s">
        <v>285</v>
      </c>
      <c r="D283" s="143">
        <v>100</v>
      </c>
      <c r="E283" s="143">
        <v>100</v>
      </c>
      <c r="F283" s="143">
        <v>100</v>
      </c>
      <c r="G283" s="143">
        <v>100</v>
      </c>
      <c r="H283" s="144">
        <v>100</v>
      </c>
    </row>
    <row r="284" spans="1:8" ht="8.25" customHeight="1">
      <c r="A284" s="126"/>
      <c r="B284" s="127"/>
      <c r="C284" s="126"/>
      <c r="D284" s="127"/>
      <c r="E284" s="127"/>
      <c r="F284" s="127"/>
      <c r="G284" s="127"/>
      <c r="H284" s="127"/>
    </row>
    <row r="285" spans="1:8" s="13" customFormat="1" ht="58.5" customHeight="1">
      <c r="A285" s="150" t="s">
        <v>286</v>
      </c>
      <c r="B285" s="150"/>
      <c r="C285" s="150"/>
      <c r="D285" s="150"/>
      <c r="E285" s="150"/>
      <c r="F285" s="150"/>
      <c r="G285" s="150"/>
      <c r="H285" s="150"/>
    </row>
    <row r="286" spans="1:8" s="13" customFormat="1" ht="67.5" customHeight="1">
      <c r="A286" s="150" t="s">
        <v>287</v>
      </c>
      <c r="B286" s="150"/>
      <c r="C286" s="150"/>
      <c r="D286" s="150"/>
      <c r="E286" s="150"/>
      <c r="F286" s="150"/>
      <c r="G286" s="150"/>
      <c r="H286" s="150"/>
    </row>
    <row r="287" spans="1:8" ht="15">
      <c r="A287" s="3"/>
      <c r="B287" s="4"/>
      <c r="C287" s="3"/>
      <c r="D287" s="4"/>
      <c r="E287" s="4"/>
      <c r="F287" s="4"/>
      <c r="G287" s="4"/>
      <c r="H287" s="4"/>
    </row>
  </sheetData>
  <sheetProtection/>
  <mergeCells count="121">
    <mergeCell ref="A125:A127"/>
    <mergeCell ref="B159:H159"/>
    <mergeCell ref="B172:H172"/>
    <mergeCell ref="B198:H198"/>
    <mergeCell ref="B208:H208"/>
    <mergeCell ref="B215:H215"/>
    <mergeCell ref="A5:A6"/>
    <mergeCell ref="B5:B6"/>
    <mergeCell ref="C5:C6"/>
    <mergeCell ref="F5:H5"/>
    <mergeCell ref="A40:A42"/>
    <mergeCell ref="A43:A45"/>
    <mergeCell ref="B25:H25"/>
    <mergeCell ref="A46:A48"/>
    <mergeCell ref="B49:H49"/>
    <mergeCell ref="A50:A52"/>
    <mergeCell ref="A36:H36"/>
    <mergeCell ref="A37:A38"/>
    <mergeCell ref="B37:B38"/>
    <mergeCell ref="C37:C38"/>
    <mergeCell ref="F37:H37"/>
    <mergeCell ref="B39:H39"/>
    <mergeCell ref="A71:A73"/>
    <mergeCell ref="A74:A76"/>
    <mergeCell ref="A3:H3"/>
    <mergeCell ref="A2:H2"/>
    <mergeCell ref="A1:H1"/>
    <mergeCell ref="A8:A9"/>
    <mergeCell ref="A10:A11"/>
    <mergeCell ref="A12:A13"/>
    <mergeCell ref="A22:H22"/>
    <mergeCell ref="A23:A24"/>
    <mergeCell ref="B23:B24"/>
    <mergeCell ref="C23:C24"/>
    <mergeCell ref="B7:H7"/>
    <mergeCell ref="F23:H23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77:A79"/>
    <mergeCell ref="A107:A109"/>
    <mergeCell ref="A110:A112"/>
    <mergeCell ref="A113:A115"/>
    <mergeCell ref="A116:A118"/>
    <mergeCell ref="A119:A121"/>
    <mergeCell ref="A122:A124"/>
    <mergeCell ref="A89:A91"/>
    <mergeCell ref="A92:A94"/>
    <mergeCell ref="A95:A97"/>
    <mergeCell ref="A98:A100"/>
    <mergeCell ref="A101:A103"/>
    <mergeCell ref="A104:A106"/>
    <mergeCell ref="A135:A137"/>
    <mergeCell ref="A138:A140"/>
    <mergeCell ref="A141:A142"/>
    <mergeCell ref="A143:A144"/>
    <mergeCell ref="A145:A146"/>
    <mergeCell ref="A128:A130"/>
    <mergeCell ref="A131:H131"/>
    <mergeCell ref="A132:A133"/>
    <mergeCell ref="B132:B133"/>
    <mergeCell ref="C132:C133"/>
    <mergeCell ref="F132:H132"/>
    <mergeCell ref="B134:H134"/>
    <mergeCell ref="A157:A158"/>
    <mergeCell ref="B157:B158"/>
    <mergeCell ref="C157:C158"/>
    <mergeCell ref="A147:A149"/>
    <mergeCell ref="A150:A151"/>
    <mergeCell ref="A152:A153"/>
    <mergeCell ref="A154:A155"/>
    <mergeCell ref="A156:H156"/>
    <mergeCell ref="F157:H157"/>
    <mergeCell ref="A173:A175"/>
    <mergeCell ref="A187:A188"/>
    <mergeCell ref="A195:H195"/>
    <mergeCell ref="A196:A197"/>
    <mergeCell ref="B196:B197"/>
    <mergeCell ref="C196:C197"/>
    <mergeCell ref="A160:A162"/>
    <mergeCell ref="A163:A165"/>
    <mergeCell ref="A166:A168"/>
    <mergeCell ref="A169:H169"/>
    <mergeCell ref="A170:A171"/>
    <mergeCell ref="B170:B171"/>
    <mergeCell ref="C170:C171"/>
    <mergeCell ref="F170:H170"/>
    <mergeCell ref="F196:H196"/>
    <mergeCell ref="A205:H205"/>
    <mergeCell ref="A206:A207"/>
    <mergeCell ref="B206:B207"/>
    <mergeCell ref="C206:C207"/>
    <mergeCell ref="A199:A201"/>
    <mergeCell ref="A249:H249"/>
    <mergeCell ref="A250:A251"/>
    <mergeCell ref="B250:B251"/>
    <mergeCell ref="C250:C251"/>
    <mergeCell ref="A212:H212"/>
    <mergeCell ref="A213:A214"/>
    <mergeCell ref="B213:B214"/>
    <mergeCell ref="C213:C214"/>
    <mergeCell ref="F206:H206"/>
    <mergeCell ref="F213:H213"/>
    <mergeCell ref="F250:H250"/>
    <mergeCell ref="B252:H252"/>
    <mergeCell ref="A260:A261"/>
    <mergeCell ref="B260:B261"/>
    <mergeCell ref="A285:H285"/>
    <mergeCell ref="A286:H286"/>
    <mergeCell ref="A254:A255"/>
    <mergeCell ref="B254:B255"/>
    <mergeCell ref="A256:A257"/>
    <mergeCell ref="B256:B257"/>
    <mergeCell ref="A258:A259"/>
    <mergeCell ref="B258:B259"/>
  </mergeCells>
  <hyperlinks>
    <hyperlink ref="B42" location="_ftn1" display="_ftn1"/>
    <hyperlink ref="B44" location="_ftn2" display="_ftn2"/>
    <hyperlink ref="A285" location="_ftnref1" display="_ftnref1"/>
    <hyperlink ref="A286" location="_ftnref2" display="_ftnref2"/>
  </hyperlinks>
  <printOptions/>
  <pageMargins left="0.3937007874015748" right="0.1968503937007874" top="0.3937007874015748" bottom="0.3937007874015748" header="0" footer="0"/>
  <pageSetup fitToHeight="0" horizontalDpi="600" verticalDpi="600" orientation="portrait" paperSize="9" scale="50" r:id="rId1"/>
  <rowBreaks count="9" manualBreakCount="9">
    <brk id="21" max="255" man="1"/>
    <brk id="35" max="255" man="1"/>
    <brk id="130" max="255" man="1"/>
    <brk id="155" max="255" man="1"/>
    <brk id="168" max="255" man="1"/>
    <brk id="194" max="255" man="1"/>
    <brk id="204" max="255" man="1"/>
    <brk id="211" max="255" man="1"/>
    <brk id="2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Вячеславовна Дмитриева</dc:creator>
  <cp:keywords/>
  <dc:description/>
  <cp:lastModifiedBy>Пользователь Windows</cp:lastModifiedBy>
  <cp:lastPrinted>2019-09-13T16:01:39Z</cp:lastPrinted>
  <dcterms:created xsi:type="dcterms:W3CDTF">2017-07-11T11:25:59Z</dcterms:created>
  <dcterms:modified xsi:type="dcterms:W3CDTF">2019-09-22T17:17:55Z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